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joelb\OneDrive\Escritorio\"/>
    </mc:Choice>
  </mc:AlternateContent>
  <xr:revisionPtr revIDLastSave="0" documentId="13_ncr:1_{432E055A-03EB-466F-8F49-DA96F4BD7114}" xr6:coauthVersionLast="40" xr6:coauthVersionMax="40" xr10:uidLastSave="{00000000-0000-0000-0000-000000000000}"/>
  <bookViews>
    <workbookView xWindow="-110" yWindow="-110" windowWidth="23260" windowHeight="12460" activeTab="1" xr2:uid="{00000000-000D-0000-FFFF-FFFF00000000}"/>
  </bookViews>
  <sheets>
    <sheet name="- AYUDA -" sheetId="5" r:id="rId1"/>
    <sheet name="Presupuesto Personal" sheetId="2" r:id="rId2"/>
  </sheets>
  <externalReferences>
    <externalReference r:id="rId3"/>
    <externalReference r:id="rId4"/>
    <externalReference r:id="rId5"/>
  </externalReferences>
  <definedNames>
    <definedName name="_xlnm.Print_Area" localSheetId="1">'Presupuesto Personal'!$B$1:$M$63</definedName>
    <definedName name="Comprobantes">'[1]Tabla de Comprobantes'!$A$3:$A$65</definedName>
    <definedName name="Costo">OFFSET([2]!Tabla1[[#Headers],[Costo Total]],1,,COUNTIF([2]!Tabla1[Costo Total],"&lt;&gt;0"))</definedName>
    <definedName name="Feriados">[3]Feriados!$B$6:$C$28</definedName>
    <definedName name="Ingreso">OFFSET([2]!Tabla1[[#Headers],[Ingreso Total]],1,,COUNTIF([2]!Tabla1[Ingreso Total],"&lt;&gt;0"))</definedName>
    <definedName name="PC">'[1]Tabla de Comprobantes'!$E$3:$E$14</definedName>
    <definedName name="Resultado_">OFFSET([2]!Tabla1[[#Headers],[Resultado]],1,,COUNTIF([2]!Tabla1[Resultado],"&lt;&gt;0"))</definedName>
    <definedName name="Servicio">OFFSET([2]!Tabla1[[#Headers],[Servicio ]],1,,COUNTA([2]!Tabla1[[Servicio ]])-COUNTIF([2]!Tabla1[[Servicio ]],"")-1)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F24" i="2"/>
  <c r="F22" i="2"/>
  <c r="F21" i="2"/>
  <c r="E25" i="2"/>
  <c r="D14" i="2" s="1"/>
  <c r="I6" i="2" s="1"/>
  <c r="D25" i="2"/>
  <c r="D13" i="2" s="1"/>
  <c r="D6" i="2" s="1"/>
  <c r="F20" i="2"/>
  <c r="F19" i="2"/>
  <c r="F18" i="2"/>
  <c r="F37" i="2"/>
  <c r="F38" i="2"/>
  <c r="F39" i="2"/>
  <c r="K60" i="2"/>
  <c r="K61" i="2"/>
  <c r="K62" i="2"/>
  <c r="K63" i="2"/>
  <c r="K67" i="2"/>
  <c r="K68" i="2"/>
  <c r="K69" i="2"/>
  <c r="K70" i="2"/>
  <c r="K71" i="2"/>
  <c r="K72" i="2"/>
  <c r="K73" i="2"/>
  <c r="K74" i="2"/>
  <c r="K75" i="2"/>
  <c r="F76" i="2"/>
  <c r="F77" i="2"/>
  <c r="F78" i="2"/>
  <c r="F79" i="2"/>
  <c r="F80" i="2"/>
  <c r="F81" i="2"/>
  <c r="F82" i="2"/>
  <c r="F67" i="2"/>
  <c r="F68" i="2"/>
  <c r="F69" i="2"/>
  <c r="F70" i="2"/>
  <c r="F71" i="2"/>
  <c r="F60" i="2"/>
  <c r="F61" i="2"/>
  <c r="F62" i="2"/>
  <c r="K53" i="2"/>
  <c r="K54" i="2"/>
  <c r="K55" i="2"/>
  <c r="F50" i="2"/>
  <c r="F51" i="2"/>
  <c r="F52" i="2"/>
  <c r="F53" i="2"/>
  <c r="F54" i="2"/>
  <c r="F55" i="2"/>
  <c r="F56" i="2"/>
  <c r="K46" i="2"/>
  <c r="K47" i="2"/>
  <c r="K48" i="2"/>
  <c r="K49" i="2"/>
  <c r="K37" i="2"/>
  <c r="K38" i="2"/>
  <c r="K39" i="2"/>
  <c r="K40" i="2"/>
  <c r="K41" i="2"/>
  <c r="K42" i="2"/>
  <c r="F40" i="2"/>
  <c r="F41" i="2"/>
  <c r="F42" i="2"/>
  <c r="F43" i="2"/>
  <c r="F44" i="2"/>
  <c r="F45" i="2"/>
  <c r="F46" i="2"/>
  <c r="D15" i="2" l="1"/>
  <c r="E15" i="2" s="1"/>
  <c r="F25" i="2"/>
  <c r="E83" i="2"/>
  <c r="D83" i="2"/>
  <c r="F83" i="2"/>
  <c r="J76" i="2"/>
  <c r="I76" i="2"/>
  <c r="E72" i="2"/>
  <c r="D72" i="2"/>
  <c r="K76" i="2"/>
  <c r="F72" i="2"/>
  <c r="J64" i="2"/>
  <c r="I64" i="2"/>
  <c r="E63" i="2"/>
  <c r="D63" i="2"/>
  <c r="K64" i="2"/>
  <c r="F63" i="2"/>
  <c r="E57" i="2"/>
  <c r="D57" i="2"/>
  <c r="J56" i="2"/>
  <c r="I56" i="2"/>
  <c r="K56" i="2"/>
  <c r="F57" i="2"/>
  <c r="J50" i="2"/>
  <c r="I50" i="2"/>
  <c r="K50" i="2"/>
  <c r="J43" i="2"/>
  <c r="I43" i="2"/>
  <c r="K43" i="2"/>
  <c r="D47" i="2"/>
  <c r="E47" i="2"/>
  <c r="F47" i="2"/>
  <c r="D31" i="2" l="1"/>
  <c r="D7" i="2" s="1"/>
  <c r="D8" i="2" s="1"/>
  <c r="D32" i="2"/>
  <c r="I7" i="2" l="1"/>
  <c r="I8" i="2" s="1"/>
  <c r="D33" i="2"/>
  <c r="E33" i="2" s="1"/>
</calcChain>
</file>

<file path=xl/sharedStrings.xml><?xml version="1.0" encoding="utf-8"?>
<sst xmlns="http://schemas.openxmlformats.org/spreadsheetml/2006/main" count="134" uniqueCount="81">
  <si>
    <t>Presupuesto Personal</t>
  </si>
  <si>
    <t>Diferencia</t>
  </si>
  <si>
    <t>VIVIENDA</t>
  </si>
  <si>
    <t>PLANEADO</t>
  </si>
  <si>
    <t>REAL</t>
  </si>
  <si>
    <t>DIFERENCIA</t>
  </si>
  <si>
    <t>PRÉSTAMOS</t>
  </si>
  <si>
    <t>Hipoteca o alquiler</t>
  </si>
  <si>
    <t>Personal</t>
  </si>
  <si>
    <t>Teléfono</t>
  </si>
  <si>
    <t>Estudiante</t>
  </si>
  <si>
    <t>Electricidad</t>
  </si>
  <si>
    <t>Préstamos auto</t>
  </si>
  <si>
    <t>Gas</t>
  </si>
  <si>
    <t>Tarjeta de crédito Roja</t>
  </si>
  <si>
    <t>Agua</t>
  </si>
  <si>
    <t>Tarjeta de crédito</t>
  </si>
  <si>
    <t>Internet</t>
  </si>
  <si>
    <t>Otros</t>
  </si>
  <si>
    <t>Jardinero</t>
  </si>
  <si>
    <t>Total</t>
  </si>
  <si>
    <t>Mantenimiento o reparaciones</t>
  </si>
  <si>
    <t>ABL</t>
  </si>
  <si>
    <t>IMPUESTOS</t>
  </si>
  <si>
    <t>Nacional</t>
  </si>
  <si>
    <t>Estatal</t>
  </si>
  <si>
    <t>Local</t>
  </si>
  <si>
    <t>TRANSPORTE</t>
  </si>
  <si>
    <t>Patente</t>
  </si>
  <si>
    <t>Gastos de autobús y taxi</t>
  </si>
  <si>
    <t>Seguros</t>
  </si>
  <si>
    <t>AHORROS O INVERSIONES</t>
  </si>
  <si>
    <t>Licencias</t>
  </si>
  <si>
    <t>Cuenta de jubilación</t>
  </si>
  <si>
    <t>Combustible</t>
  </si>
  <si>
    <t>Cuenta de inversión</t>
  </si>
  <si>
    <t>Mantenimiento</t>
  </si>
  <si>
    <t>ALIMENTACIÓN</t>
  </si>
  <si>
    <t>SEGUROS</t>
  </si>
  <si>
    <t>Comestibles</t>
  </si>
  <si>
    <t>Hogar</t>
  </si>
  <si>
    <t>Restaurantes</t>
  </si>
  <si>
    <t>Salud</t>
  </si>
  <si>
    <t>Verdulería</t>
  </si>
  <si>
    <t>Vida</t>
  </si>
  <si>
    <t>OCIO</t>
  </si>
  <si>
    <t>Alimentación</t>
  </si>
  <si>
    <t>Netflix</t>
  </si>
  <si>
    <t>Veterinario</t>
  </si>
  <si>
    <t>Cine</t>
  </si>
  <si>
    <t>Vacunas</t>
  </si>
  <si>
    <t>Fútbol</t>
  </si>
  <si>
    <t>Juguetes</t>
  </si>
  <si>
    <t>Conciertos</t>
  </si>
  <si>
    <t>Otros eventos deportivos</t>
  </si>
  <si>
    <t>Teatro</t>
  </si>
  <si>
    <t>CUIDADO PERSONAL</t>
  </si>
  <si>
    <t>Médico</t>
  </si>
  <si>
    <t>Peluquería</t>
  </si>
  <si>
    <t>Ropa</t>
  </si>
  <si>
    <t>Tintorería</t>
  </si>
  <si>
    <t>Gimnasio</t>
  </si>
  <si>
    <t>Masajes</t>
  </si>
  <si>
    <t>Gastos Personales</t>
  </si>
  <si>
    <t>Ingresos Personales</t>
  </si>
  <si>
    <t>INGRESOS</t>
  </si>
  <si>
    <t>Sueldo</t>
  </si>
  <si>
    <t>Intereses Plazo Fijo</t>
  </si>
  <si>
    <t>Renta de alquiler</t>
  </si>
  <si>
    <t>Total Ingreso Planeado</t>
  </si>
  <si>
    <t>Total Ingreso Real</t>
  </si>
  <si>
    <t>Total Gastos Planeados</t>
  </si>
  <si>
    <t>Total Gastos Real</t>
  </si>
  <si>
    <t>MASCOTAS</t>
  </si>
  <si>
    <t>Ingresos Reales</t>
  </si>
  <si>
    <t>Ingresos Planeados</t>
  </si>
  <si>
    <t>Gastos Planeados</t>
  </si>
  <si>
    <t>Gastos Reales</t>
  </si>
  <si>
    <t>Planeados</t>
  </si>
  <si>
    <t>Reales</t>
  </si>
  <si>
    <t>Ayuda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</si>
</sst>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.00"/>
    <numFmt numFmtId="165" formatCode="#,##0\ &quot;€&quot;_);[Red]\(#,##0\ &quot;€&quot;\)"/>
    <numFmt numFmtId="166" formatCode="&quot;$&quot;#,##0.00"/>
    <numFmt numFmtId="167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63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6"/>
      <color theme="9"/>
      <name val="Calibri"/>
      <family val="2"/>
      <scheme val="minor"/>
    </font>
    <font>
      <sz val="16"/>
      <color theme="9"/>
      <name val="Calibri"/>
      <family val="2"/>
      <scheme val="minor"/>
    </font>
    <font>
      <sz val="16"/>
      <color theme="3"/>
      <name val="Calibri"/>
      <family val="2"/>
      <scheme val="minor"/>
    </font>
    <font>
      <i/>
      <u val="double"/>
      <sz val="22"/>
      <color theme="7"/>
      <name val="Calibri"/>
      <family val="2"/>
      <scheme val="minor"/>
    </font>
    <font>
      <i/>
      <sz val="16"/>
      <name val="Calibri"/>
      <family val="2"/>
      <scheme val="minor"/>
    </font>
    <font>
      <i/>
      <sz val="16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5" tint="-0.249977111117893"/>
      <name val="Calibri"/>
      <family val="2"/>
      <scheme val="minor"/>
    </font>
    <font>
      <i/>
      <u val="double"/>
      <sz val="14"/>
      <color theme="7"/>
      <name val="Calibri"/>
      <family val="2"/>
      <scheme val="minor"/>
    </font>
    <font>
      <b/>
      <i/>
      <sz val="14"/>
      <color theme="5" tint="-0.249977111117893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 tint="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A5AE6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9"/>
      </bottom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</borders>
  <cellStyleXfs count="6">
    <xf numFmtId="0" fontId="0" fillId="0" borderId="0"/>
    <xf numFmtId="0" fontId="1" fillId="0" borderId="0"/>
    <xf numFmtId="167" fontId="1" fillId="0" borderId="0" applyFont="0" applyFill="0" applyBorder="0" applyAlignment="0" applyProtection="0"/>
    <xf numFmtId="0" fontId="9" fillId="0" borderId="11" applyNumberFormat="0" applyFill="0" applyAlignment="0" applyProtection="0"/>
    <xf numFmtId="0" fontId="8" fillId="0" borderId="0"/>
    <xf numFmtId="0" fontId="23" fillId="0" borderId="0"/>
  </cellStyleXfs>
  <cellXfs count="84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vertic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165" fontId="4" fillId="2" borderId="0" xfId="1" applyNumberFormat="1" applyFont="1" applyFill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165" fontId="4" fillId="2" borderId="0" xfId="1" applyNumberFormat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7" fillId="0" borderId="1" xfId="1" applyFont="1" applyBorder="1" applyAlignment="1">
      <alignment shrinkToFit="1"/>
    </xf>
    <xf numFmtId="0" fontId="7" fillId="0" borderId="0" xfId="1" applyFont="1" applyAlignment="1">
      <alignment horizontal="left" vertical="center"/>
    </xf>
    <xf numFmtId="0" fontId="7" fillId="0" borderId="1" xfId="1" applyFont="1" applyBorder="1"/>
    <xf numFmtId="166" fontId="2" fillId="0" borderId="4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4" fillId="0" borderId="0" xfId="1" applyFont="1" applyAlignment="1">
      <alignment horizontal="left" vertical="center" shrinkToFit="1"/>
    </xf>
    <xf numFmtId="166" fontId="4" fillId="0" borderId="4" xfId="1" applyNumberFormat="1" applyFont="1" applyBorder="1" applyAlignment="1">
      <alignment horizontal="right" vertical="center"/>
    </xf>
    <xf numFmtId="166" fontId="2" fillId="0" borderId="5" xfId="1" applyNumberFormat="1" applyFont="1" applyBorder="1" applyAlignment="1">
      <alignment horizontal="right" vertical="center"/>
    </xf>
    <xf numFmtId="166" fontId="4" fillId="0" borderId="5" xfId="1" applyNumberFormat="1" applyFont="1" applyBorder="1" applyAlignment="1">
      <alignment horizontal="right" vertical="center"/>
    </xf>
    <xf numFmtId="167" fontId="7" fillId="0" borderId="0" xfId="2" applyFont="1" applyFill="1" applyBorder="1" applyAlignment="1">
      <alignment shrinkToFit="1"/>
    </xf>
    <xf numFmtId="167" fontId="7" fillId="0" borderId="0" xfId="2" applyFont="1" applyFill="1" applyBorder="1"/>
    <xf numFmtId="167" fontId="7" fillId="0" borderId="0" xfId="2" applyFont="1" applyFill="1" applyBorder="1" applyAlignment="1">
      <alignment horizontal="right" vertical="center"/>
    </xf>
    <xf numFmtId="0" fontId="10" fillId="0" borderId="11" xfId="3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shrinkToFit="1"/>
    </xf>
    <xf numFmtId="0" fontId="11" fillId="0" borderId="12" xfId="3" applyFont="1" applyBorder="1"/>
    <xf numFmtId="0" fontId="12" fillId="0" borderId="12" xfId="3" applyFont="1" applyBorder="1"/>
    <xf numFmtId="0" fontId="13" fillId="0" borderId="11" xfId="3" applyFont="1"/>
    <xf numFmtId="164" fontId="7" fillId="0" borderId="13" xfId="2" applyNumberFormat="1" applyFont="1" applyFill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164" fontId="7" fillId="0" borderId="13" xfId="2" applyNumberFormat="1" applyFont="1" applyFill="1" applyBorder="1" applyAlignment="1">
      <alignment horizontal="center" vertical="center"/>
    </xf>
    <xf numFmtId="164" fontId="7" fillId="0" borderId="2" xfId="1" applyNumberFormat="1" applyFont="1" applyBorder="1"/>
    <xf numFmtId="164" fontId="7" fillId="0" borderId="3" xfId="1" applyNumberFormat="1" applyFont="1" applyBorder="1" applyAlignment="1">
      <alignment horizontal="right" vertical="center"/>
    </xf>
    <xf numFmtId="164" fontId="7" fillId="0" borderId="3" xfId="1" applyNumberFormat="1" applyFont="1" applyBorder="1"/>
    <xf numFmtId="164" fontId="7" fillId="0" borderId="2" xfId="2" applyNumberFormat="1" applyFont="1" applyFill="1" applyBorder="1"/>
    <xf numFmtId="164" fontId="7" fillId="0" borderId="3" xfId="2" applyNumberFormat="1" applyFont="1" applyFill="1" applyBorder="1" applyAlignment="1">
      <alignment horizontal="right" vertical="center"/>
    </xf>
    <xf numFmtId="164" fontId="1" fillId="0" borderId="0" xfId="1" applyNumberFormat="1"/>
    <xf numFmtId="164" fontId="6" fillId="0" borderId="2" xfId="1" applyNumberFormat="1" applyFont="1" applyBorder="1"/>
    <xf numFmtId="0" fontId="1" fillId="0" borderId="0" xfId="1" applyAlignment="1">
      <alignment shrinkToFit="1"/>
    </xf>
    <xf numFmtId="164" fontId="1" fillId="0" borderId="13" xfId="1" applyNumberFormat="1" applyBorder="1" applyAlignment="1">
      <alignment horizontal="center"/>
    </xf>
    <xf numFmtId="164" fontId="1" fillId="0" borderId="14" xfId="1" applyNumberFormat="1" applyBorder="1" applyAlignment="1">
      <alignment horizontal="center"/>
    </xf>
    <xf numFmtId="164" fontId="1" fillId="0" borderId="13" xfId="1" applyNumberForma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164" fontId="16" fillId="0" borderId="15" xfId="1" applyNumberFormat="1" applyFont="1" applyBorder="1" applyAlignment="1">
      <alignment horizontal="center" vertical="center"/>
    </xf>
    <xf numFmtId="0" fontId="12" fillId="0" borderId="0" xfId="3" applyFont="1" applyBorder="1"/>
    <xf numFmtId="0" fontId="11" fillId="0" borderId="0" xfId="3" applyFont="1" applyBorder="1"/>
    <xf numFmtId="0" fontId="15" fillId="0" borderId="0" xfId="3" applyFont="1" applyBorder="1"/>
    <xf numFmtId="0" fontId="17" fillId="0" borderId="0" xfId="0" applyFont="1"/>
    <xf numFmtId="164" fontId="17" fillId="0" borderId="13" xfId="0" applyNumberFormat="1" applyFont="1" applyBorder="1" applyAlignment="1">
      <alignment horizontal="center"/>
    </xf>
    <xf numFmtId="0" fontId="18" fillId="0" borderId="0" xfId="1" applyFont="1"/>
    <xf numFmtId="164" fontId="18" fillId="0" borderId="0" xfId="1" applyNumberFormat="1" applyFont="1" applyAlignment="1">
      <alignment horizontal="center"/>
    </xf>
    <xf numFmtId="0" fontId="19" fillId="0" borderId="0" xfId="1" applyFont="1" applyAlignment="1">
      <alignment horizontal="center" vertical="center"/>
    </xf>
    <xf numFmtId="164" fontId="18" fillId="0" borderId="16" xfId="1" applyNumberFormat="1" applyFont="1" applyBorder="1" applyAlignment="1">
      <alignment horizontal="center"/>
    </xf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2" fillId="0" borderId="0" xfId="1" applyFont="1"/>
    <xf numFmtId="164" fontId="22" fillId="0" borderId="0" xfId="1" applyNumberFormat="1" applyFont="1" applyAlignment="1">
      <alignment horizontal="center"/>
    </xf>
    <xf numFmtId="0" fontId="8" fillId="3" borderId="0" xfId="1" applyFont="1" applyFill="1"/>
    <xf numFmtId="0" fontId="23" fillId="0" borderId="0" xfId="5"/>
    <xf numFmtId="0" fontId="0" fillId="4" borderId="0" xfId="0" applyFill="1"/>
    <xf numFmtId="0" fontId="24" fillId="0" borderId="0" xfId="5" applyFont="1" applyAlignment="1">
      <alignment vertical="center"/>
    </xf>
    <xf numFmtId="0" fontId="24" fillId="0" borderId="0" xfId="5" applyFont="1" applyAlignment="1">
      <alignment vertical="top"/>
    </xf>
    <xf numFmtId="166" fontId="4" fillId="0" borderId="0" xfId="2" applyNumberFormat="1" applyFont="1" applyFill="1" applyBorder="1" applyAlignment="1">
      <alignment horizontal="right" vertical="center"/>
    </xf>
    <xf numFmtId="167" fontId="4" fillId="0" borderId="0" xfId="2" applyFont="1" applyFill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167" fontId="2" fillId="0" borderId="0" xfId="2" applyFont="1" applyBorder="1" applyAlignment="1">
      <alignment horizontal="left" vertical="center"/>
    </xf>
    <xf numFmtId="0" fontId="14" fillId="0" borderId="0" xfId="1" applyFont="1" applyAlignment="1">
      <alignment horizontal="center" vertical="center"/>
    </xf>
    <xf numFmtId="166" fontId="4" fillId="0" borderId="5" xfId="1" applyNumberFormat="1" applyFont="1" applyBorder="1" applyAlignment="1">
      <alignment horizontal="right" vertical="center"/>
    </xf>
    <xf numFmtId="0" fontId="4" fillId="0" borderId="5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10" xfId="1" applyFont="1" applyBorder="1" applyAlignment="1">
      <alignment horizontal="left" vertical="center" shrinkToFit="1"/>
    </xf>
    <xf numFmtId="0" fontId="4" fillId="0" borderId="7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6">
    <cellStyle name="Encabezado 1" xfId="3" builtinId="16"/>
    <cellStyle name="Moneda 2" xfId="2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2 3" xfId="5" xr:uid="{00000000-0005-0000-0000-000005000000}"/>
  </cellStyles>
  <dxfs count="1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9"/>
        </left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9"/>
        </left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9"/>
        </left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>
        <left style="thin">
          <color theme="9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&quot;$&quot;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&quot;$&quot;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&quot;$&quot;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indexed="63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64" formatCode="&quot;$&quot;\ #,##0.00"/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&quot;$&quot;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&quot;$&quot;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&quot;$&quot;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$&quot;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4</xdr:row>
      <xdr:rowOff>152400</xdr:rowOff>
    </xdr:from>
    <xdr:to>
      <xdr:col>7</xdr:col>
      <xdr:colOff>444500</xdr:colOff>
      <xdr:row>29</xdr:row>
      <xdr:rowOff>101600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0" y="1809750"/>
          <a:ext cx="7829550" cy="4940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>
              <a:solidFill>
                <a:schemeClr val="tx1">
                  <a:lumMod val="65000"/>
                  <a:lumOff val="35000"/>
                </a:schemeClr>
              </a:solidFill>
            </a:rPr>
            <a:t>La plantilla de "Presupuesto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 Personal" le permitirá llevar un control de sus ingresos y egresos y compararlo con lo planeado</a:t>
          </a:r>
        </a:p>
        <a:p>
          <a:endParaRPr lang="es-ES" sz="160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>
              <a:solidFill>
                <a:schemeClr val="tx1">
                  <a:lumMod val="65000"/>
                  <a:lumOff val="35000"/>
                </a:schemeClr>
              </a:solidFill>
            </a:rPr>
            <a:t>Para usarla,</a:t>
          </a:r>
          <a:r>
            <a:rPr lang="en-US" sz="1600" baseline="0">
              <a:solidFill>
                <a:schemeClr val="tx1">
                  <a:lumMod val="65000"/>
                  <a:lumOff val="35000"/>
                </a:schemeClr>
              </a:solidFill>
            </a:rPr>
            <a:t> sigue estos pasos: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1.</a:t>
          </a:r>
          <a:r>
            <a:rPr lang="en-US" sz="1600" b="0" baseline="0">
              <a:solidFill>
                <a:schemeClr val="tx1">
                  <a:lumMod val="65000"/>
                  <a:lumOff val="35000"/>
                </a:schemeClr>
              </a:solidFill>
            </a:rPr>
            <a:t> En la sección "Ingresos Personales" c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omplete en la tabla que se encuentra en la celda C17 los ingresos planeados y los reales a medida que sucedan.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2. </a:t>
          </a:r>
          <a:r>
            <a:rPr lang="es-AR" sz="16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En la sección "Gastos Personales": Complete en las tablas que representan diferentes categorías de gastos las erogaciones planeadas  y las reales a medida que acontezcan. </a:t>
          </a:r>
        </a:p>
        <a:p>
          <a:endParaRPr lang="es-ES" sz="1600" baseline="0">
            <a:solidFill>
              <a:schemeClr val="tx1">
                <a:lumMod val="65000"/>
                <a:lumOff val="35000"/>
              </a:schemeClr>
            </a:solidFill>
            <a:latin typeface="+mn-lt"/>
            <a:ea typeface="+mn-ea"/>
            <a:cs typeface="+mn-cs"/>
          </a:endParaRPr>
        </a:p>
        <a:p>
          <a:r>
            <a:rPr lang="es-AR" sz="1600" b="1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Resultados</a:t>
          </a:r>
          <a:r>
            <a:rPr lang="es-AR" sz="1100" b="0" i="1" u="dbl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s-AR" sz="1600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16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En la parte superior encontrará un resumen de la diferencia entre ingresos y gastos planeados y reales. </a:t>
          </a:r>
        </a:p>
        <a:p>
          <a:r>
            <a:rPr lang="es-AR" sz="16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Observará por tabla las diferencias entre lo planeado y lo que efectivamente pasó. </a:t>
          </a:r>
        </a:p>
        <a:p>
          <a:r>
            <a:rPr lang="es-AR" sz="16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Por cada sección se obtendrá un subtotal planeado y real de ingresos y gastos </a:t>
          </a:r>
        </a:p>
      </xdr:txBody>
    </xdr:sp>
    <xdr:clientData/>
  </xdr:twoCellAnchor>
  <xdr:twoCellAnchor>
    <xdr:from>
      <xdr:col>7</xdr:col>
      <xdr:colOff>864871</xdr:colOff>
      <xdr:row>3</xdr:row>
      <xdr:rowOff>102870</xdr:rowOff>
    </xdr:from>
    <xdr:to>
      <xdr:col>11</xdr:col>
      <xdr:colOff>157135</xdr:colOff>
      <xdr:row>25</xdr:row>
      <xdr:rowOff>144895</xdr:rowOff>
    </xdr:to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878571" y="1220470"/>
          <a:ext cx="4448464" cy="4702925"/>
        </a:xfrm>
        <a:prstGeom prst="rect">
          <a:avLst/>
        </a:prstGeom>
        <a:solidFill>
          <a:srgbClr val="FBFBFB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74320" tIns="274320" rIns="274320" bIns="274320" rtlCol="0" anchor="t"/>
        <a:lstStyle/>
        <a:p>
          <a:r>
            <a:rPr lang="en-US" sz="1800" b="1">
              <a:solidFill>
                <a:schemeClr val="tx1">
                  <a:lumMod val="65000"/>
                  <a:lumOff val="35000"/>
                </a:schemeClr>
              </a:solidFill>
            </a:rPr>
            <a:t>Más ayuda</a:t>
          </a:r>
        </a:p>
        <a:p>
          <a:endParaRPr lang="en-US" sz="800" b="1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>
              <a:solidFill>
                <a:schemeClr val="tx1">
                  <a:lumMod val="65000"/>
                  <a:lumOff val="35000"/>
                </a:schemeClr>
              </a:solidFill>
            </a:rPr>
            <a:t>Si quieres saber más sobre cómo usar esta plantilla,</a:t>
          </a:r>
          <a:r>
            <a:rPr lang="en-US" sz="1600" baseline="0">
              <a:solidFill>
                <a:schemeClr val="tx1">
                  <a:lumMod val="65000"/>
                  <a:lumOff val="35000"/>
                </a:schemeClr>
              </a:solidFill>
            </a:rPr>
            <a:t> o adaptarla, extenderla o corregir algún error, sigue este link:</a:t>
          </a:r>
        </a:p>
        <a:p>
          <a:endParaRPr lang="en-US" sz="1800" b="1">
            <a:solidFill>
              <a:schemeClr val="tx1">
                <a:lumMod val="65000"/>
                <a:lumOff val="35000"/>
              </a:schemeClr>
            </a:solidFill>
          </a:endParaRPr>
        </a:p>
        <a:p>
          <a:endParaRPr lang="en-US" sz="1800" b="1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800" b="1">
              <a:solidFill>
                <a:schemeClr val="tx1">
                  <a:lumMod val="65000"/>
                  <a:lumOff val="35000"/>
                </a:schemeClr>
              </a:solidFill>
            </a:rPr>
            <a:t>Otras plantillas</a:t>
          </a:r>
        </a:p>
        <a:p>
          <a:endParaRPr lang="en-US" sz="80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>
              <a:solidFill>
                <a:schemeClr val="tx1">
                  <a:lumMod val="65000"/>
                  <a:lumOff val="35000"/>
                </a:schemeClr>
              </a:solidFill>
            </a:rPr>
            <a:t>Si esta plantilla</a:t>
          </a:r>
          <a:r>
            <a:rPr lang="en-US" sz="1600" baseline="0">
              <a:solidFill>
                <a:schemeClr val="tx1">
                  <a:lumMod val="65000"/>
                  <a:lumOff val="35000"/>
                </a:schemeClr>
              </a:solidFill>
            </a:rPr>
            <a:t> no es lo que necesitas, es posible que tengamos otra que se ajuste mejor. Aquí puedes acceder a muchas otras más:</a:t>
          </a:r>
        </a:p>
      </xdr:txBody>
    </xdr:sp>
    <xdr:clientData/>
  </xdr:twoCellAnchor>
  <xdr:twoCellAnchor editAs="absolute">
    <xdr:from>
      <xdr:col>1</xdr:col>
      <xdr:colOff>152400</xdr:colOff>
      <xdr:row>1</xdr:row>
      <xdr:rowOff>0</xdr:rowOff>
    </xdr:from>
    <xdr:to>
      <xdr:col>4</xdr:col>
      <xdr:colOff>561340</xdr:colOff>
      <xdr:row>2</xdr:row>
      <xdr:rowOff>35732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19100" y="123825"/>
          <a:ext cx="4095115" cy="7310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chemeClr val="bg1"/>
              </a:solidFill>
            </a:rPr>
            <a:t>Presupuesto</a:t>
          </a:r>
          <a:r>
            <a:rPr lang="en-US" sz="2400" b="1" baseline="0">
              <a:solidFill>
                <a:schemeClr val="bg1"/>
              </a:solidFill>
            </a:rPr>
            <a:t> personal en Excel</a:t>
          </a:r>
          <a:endParaRPr lang="en-US" sz="24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59530</xdr:colOff>
      <xdr:row>4</xdr:row>
      <xdr:rowOff>154781</xdr:rowOff>
    </xdr:from>
    <xdr:to>
      <xdr:col>4</xdr:col>
      <xdr:colOff>523874</xdr:colOff>
      <xdr:row>8</xdr:row>
      <xdr:rowOff>238125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9530" y="904875"/>
          <a:ext cx="4048125" cy="1333500"/>
        </a:xfrm>
        <a:prstGeom prst="rect">
          <a:avLst/>
        </a:prstGeom>
        <a:noFill/>
        <a:ln>
          <a:solidFill>
            <a:schemeClr val="tx2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119062</xdr:colOff>
      <xdr:row>4</xdr:row>
      <xdr:rowOff>154781</xdr:rowOff>
    </xdr:from>
    <xdr:to>
      <xdr:col>10</xdr:col>
      <xdr:colOff>107156</xdr:colOff>
      <xdr:row>8</xdr:row>
      <xdr:rowOff>238125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929312" y="1774031"/>
          <a:ext cx="4345782" cy="1357313"/>
        </a:xfrm>
        <a:prstGeom prst="rect">
          <a:avLst/>
        </a:prstGeom>
        <a:noFill/>
        <a:ln>
          <a:solidFill>
            <a:schemeClr val="tx2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absolute">
    <xdr:from>
      <xdr:col>2</xdr:col>
      <xdr:colOff>615950</xdr:colOff>
      <xdr:row>0</xdr:row>
      <xdr:rowOff>174625</xdr:rowOff>
    </xdr:from>
    <xdr:to>
      <xdr:col>9</xdr:col>
      <xdr:colOff>266411</xdr:colOff>
      <xdr:row>0</xdr:row>
      <xdr:rowOff>507999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035050" y="174625"/>
          <a:ext cx="8381711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0" rIns="36000" bIns="0" rtlCol="0" anchor="b">
          <a:noAutofit/>
        </a:bodyPr>
        <a:lstStyle/>
        <a:p>
          <a:pPr algn="l"/>
          <a:r>
            <a:rPr lang="es-AR" sz="1200" b="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Presupuesto Personal         </a:t>
          </a:r>
          <a:r>
            <a:rPr lang="es-AR" sz="1050" b="0">
              <a:solidFill>
                <a:schemeClr val="bg1">
                  <a:lumMod val="85000"/>
                </a:schemeClr>
              </a:solidFill>
              <a:latin typeface="+mn-lt"/>
            </a:rPr>
            <a:t>|</a:t>
          </a:r>
          <a:r>
            <a:rPr lang="es-AR" sz="1050" b="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              </a:t>
          </a:r>
          <a:r>
            <a:rPr lang="es-AR" sz="1050" b="0">
              <a:solidFill>
                <a:schemeClr val="bg1">
                  <a:lumMod val="50000"/>
                </a:schemeClr>
              </a:solidFill>
              <a:latin typeface="+mn-lt"/>
            </a:rPr>
            <a:t>AYUDA </a:t>
          </a:r>
          <a:r>
            <a:rPr lang="es-AR" sz="1050" b="0" i="0">
              <a:solidFill>
                <a:schemeClr val="bg1">
                  <a:lumMod val="50000"/>
                </a:schemeClr>
              </a:solidFill>
              <a:effectLst/>
              <a:latin typeface="+mj-lt"/>
              <a:ea typeface="+mn-ea"/>
              <a:cs typeface="+mn-cs"/>
            </a:rPr>
            <a:t>→</a:t>
          </a:r>
          <a:endParaRPr lang="es-AR" sz="1050" b="0">
            <a:solidFill>
              <a:schemeClr val="bg1">
                <a:lumMod val="50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615950</xdr:colOff>
      <xdr:row>1</xdr:row>
      <xdr:rowOff>444500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044760-8FFC-4DDB-9C06-04C81DC4A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5050" cy="1035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tiago\Downloads\planilla-de-excel-para-el-aplicativo-de-compras-y-ven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ilia\Dropbox\Planilla%20Excel\Plantillas%20a%20subir%202018\Subidas\Cuadro%20de%20Ingresos%20y%20Gast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ilia\Dropbox\Planilla%20Excel\Plantillas%20a%20subir%202018\Subidas\control-de-cobro-de-facturas-en-excel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Comprobant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Ingresos Obtenidos"/>
      <sheetName val="Gastos Incurridos"/>
      <sheetName val="Resultado Obtenido"/>
      <sheetName val="Cuadro de Ingresos y Gast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Control de Facturas"/>
      <sheetName val="Clientes con Deudas"/>
      <sheetName val="Facturas Próximas a vencer"/>
      <sheetName val="Feriados"/>
      <sheetName val="Ayud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B6">
            <v>43203</v>
          </cell>
        </row>
      </sheetData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Vivienda" displayName="Vivienda" ref="C36:F47" totalsRowCount="1" headerRowDxfId="130" dataDxfId="129" totalsRowDxfId="127" tableBorderDxfId="128">
  <autoFilter ref="C36:F46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VIVIENDA" totalsRowLabel="Total" dataDxfId="126" totalsRowDxfId="125" dataCellStyle="Normal 2"/>
    <tableColumn id="2" xr3:uid="{00000000-0010-0000-0000-000002000000}" name="PLANEADO" totalsRowFunction="sum" dataDxfId="124" totalsRowDxfId="123" dataCellStyle="Normal 2"/>
    <tableColumn id="3" xr3:uid="{00000000-0010-0000-0000-000003000000}" name="REAL" totalsRowFunction="sum" dataDxfId="122" totalsRowDxfId="121" dataCellStyle="Normal 2"/>
    <tableColumn id="4" xr3:uid="{00000000-0010-0000-0000-000004000000}" name="DIFERENCIA" totalsRowFunction="sum" dataDxfId="120" totalsRowDxfId="119" dataCellStyle="Normal 2">
      <calculatedColumnFormula>Vivienda[[#This Row],[REAL]]-Vivienda[[#This Row],[PLANEADO]]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Ocio" displayName="Ocio" ref="H66:K76" totalsRowCount="1" headerRowDxfId="22" dataDxfId="21" totalsRowDxfId="19" tableBorderDxfId="20">
  <autoFilter ref="H66:K75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900-000001000000}" name="OCIO" totalsRowLabel="Total" dataDxfId="18" totalsRowDxfId="17" dataCellStyle="Normal 2"/>
    <tableColumn id="2" xr3:uid="{00000000-0010-0000-0900-000002000000}" name="PLANEADO" totalsRowFunction="sum" dataDxfId="16" totalsRowDxfId="15" dataCellStyle="Normal 2"/>
    <tableColumn id="3" xr3:uid="{00000000-0010-0000-0900-000003000000}" name="REAL" totalsRowFunction="sum" dataDxfId="14" totalsRowDxfId="13" dataCellStyle="Normal 2"/>
    <tableColumn id="4" xr3:uid="{00000000-0010-0000-0900-000004000000}" name="DIFERENCIA" totalsRowFunction="sum" dataDxfId="12" totalsRowDxfId="11" dataCellStyle="Normal 2">
      <calculatedColumnFormula>Ocio[[#This Row],[REAL]]-Ocio[[#This Row],[PLANEADO]]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Ingresos" displayName="Ingresos" ref="C17:F25" totalsRowCount="1" headerRowDxfId="10" dataDxfId="9" totalsRowDxfId="8">
  <autoFilter ref="C17:F24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A00-000001000000}" name="INGRESOS" totalsRowLabel="Total" dataDxfId="7" totalsRowDxfId="6"/>
    <tableColumn id="2" xr3:uid="{00000000-0010-0000-0A00-000002000000}" name="PLANEADO" totalsRowFunction="sum" dataDxfId="5" totalsRowDxfId="4"/>
    <tableColumn id="3" xr3:uid="{00000000-0010-0000-0A00-000003000000}" name="REAL" totalsRowFunction="sum" dataDxfId="3" totalsRowDxfId="2"/>
    <tableColumn id="4" xr3:uid="{00000000-0010-0000-0A00-000004000000}" name="DIFERENCIA" totalsRowFunction="sum" dataDxfId="1" totalsRowDxfId="0">
      <calculatedColumnFormula>Ingresos[[#This Row],[REAL]]-Ingresos[[#This Row],[PLANEADO]]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eguros" displayName="Seguros" ref="H59:K64" totalsRowCount="1" headerRowDxfId="118" dataDxfId="117" totalsRowDxfId="115" tableBorderDxfId="116">
  <autoFilter ref="H59:K63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SEGUROS" totalsRowLabel="Total" dataDxfId="114" totalsRowDxfId="113" dataCellStyle="Normal 2"/>
    <tableColumn id="2" xr3:uid="{00000000-0010-0000-0100-000002000000}" name="PLANEADO" totalsRowFunction="sum" dataDxfId="112" totalsRowDxfId="111" dataCellStyle="Normal 2"/>
    <tableColumn id="3" xr3:uid="{00000000-0010-0000-0100-000003000000}" name="REAL" totalsRowFunction="sum" dataDxfId="110" totalsRowDxfId="109" dataCellStyle="Normal 2"/>
    <tableColumn id="4" xr3:uid="{00000000-0010-0000-0100-000004000000}" name="DIFERENCIA" totalsRowFunction="sum" dataDxfId="108" totalsRowDxfId="107" dataCellStyle="Normal 2">
      <calculatedColumnFormula>Seguros[[#This Row],[REAL]]-Seguros[[#This Row],[PLANEADO]]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Mascotas" displayName="Mascotas" ref="C66:F72" totalsRowCount="1" headerRowDxfId="106" dataDxfId="105" totalsRowDxfId="103" tableBorderDxfId="104">
  <autoFilter ref="C66:F71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MASCOTAS" totalsRowLabel="Total" dataDxfId="102" totalsRowDxfId="101" dataCellStyle="Normal 2"/>
    <tableColumn id="2" xr3:uid="{00000000-0010-0000-0200-000002000000}" name="PLANEADO" totalsRowFunction="sum" dataDxfId="100" totalsRowDxfId="99" dataCellStyle="Normal 2"/>
    <tableColumn id="3" xr3:uid="{00000000-0010-0000-0200-000003000000}" name="REAL" totalsRowFunction="sum" dataDxfId="98" totalsRowDxfId="97" dataCellStyle="Normal 2"/>
    <tableColumn id="4" xr3:uid="{00000000-0010-0000-0200-000004000000}" name="DIFERENCIA" totalsRowFunction="sum" dataDxfId="96" totalsRowDxfId="95" dataCellStyle="Normal 2">
      <calculatedColumnFormula>Mascotas[[#This Row],[REAL]]-Mascotas[[#This Row],[PLANEADO]]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Alimentación" displayName="Alimentación" ref="C59:F63" totalsRowCount="1" headerRowDxfId="94" dataDxfId="93" totalsRowDxfId="91" tableBorderDxfId="92">
  <autoFilter ref="C59:F62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ALIMENTACIÓN" totalsRowLabel="Total" dataDxfId="90" totalsRowDxfId="89" dataCellStyle="Normal 2"/>
    <tableColumn id="2" xr3:uid="{00000000-0010-0000-0300-000002000000}" name="PLANEADO" totalsRowFunction="sum" dataDxfId="88" totalsRowDxfId="87" dataCellStyle="Normal 2"/>
    <tableColumn id="3" xr3:uid="{00000000-0010-0000-0300-000003000000}" name="REAL" totalsRowFunction="sum" dataDxfId="86" totalsRowDxfId="85" dataCellStyle="Normal 2"/>
    <tableColumn id="4" xr3:uid="{00000000-0010-0000-0300-000004000000}" name="DIFERENCIA" totalsRowFunction="sum" dataDxfId="84" totalsRowDxfId="83" dataCellStyle="Normal 2">
      <calculatedColumnFormula>Alimentación[[#This Row],[REAL]]-Alimentación[[#This Row],[PLANEADO]]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Impuestos" displayName="Impuestos" ref="H45:K50" totalsRowCount="1" headerRowDxfId="82" dataDxfId="81" totalsRowDxfId="79" tableBorderDxfId="80">
  <autoFilter ref="H45:K49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400-000001000000}" name="IMPUESTOS" totalsRowLabel="Total" dataDxfId="78" totalsRowDxfId="77" dataCellStyle="Normal 2"/>
    <tableColumn id="2" xr3:uid="{00000000-0010-0000-0400-000002000000}" name="PLANEADO" totalsRowFunction="sum" dataDxfId="76" totalsRowDxfId="75" dataCellStyle="Normal 2"/>
    <tableColumn id="3" xr3:uid="{00000000-0010-0000-0400-000003000000}" name="REAL" totalsRowFunction="sum" dataDxfId="74" totalsRowDxfId="73" dataCellStyle="Normal 2"/>
    <tableColumn id="4" xr3:uid="{00000000-0010-0000-0400-000004000000}" name="DIFERENCIA" totalsRowFunction="sum" dataDxfId="72" totalsRowDxfId="71" dataCellStyle="Normal 2">
      <calculatedColumnFormula>Impuestos[[#This Row],[REAL]]-Impuestos[[#This Row],[PLANEADO]]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ransporte" displayName="Transporte" ref="C49:F57" totalsRowCount="1" headerRowDxfId="70" dataDxfId="69" totalsRowDxfId="67" tableBorderDxfId="68">
  <autoFilter ref="C49:F56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500-000001000000}" name="TRANSPORTE" totalsRowLabel="Total" dataDxfId="66" totalsRowDxfId="65" dataCellStyle="Normal 2"/>
    <tableColumn id="2" xr3:uid="{00000000-0010-0000-0500-000002000000}" name="PLANEADO" totalsRowFunction="sum" dataDxfId="64" totalsRowDxfId="63" dataCellStyle="Normal 2"/>
    <tableColumn id="3" xr3:uid="{00000000-0010-0000-0500-000003000000}" name="REAL" totalsRowFunction="sum" dataDxfId="62" totalsRowDxfId="61" dataCellStyle="Normal 2"/>
    <tableColumn id="4" xr3:uid="{00000000-0010-0000-0500-000004000000}" name="DIFERENCIA" totalsRowFunction="sum" dataDxfId="60" totalsRowDxfId="59" dataCellStyle="Normal 2">
      <calculatedColumnFormula>Transporte[[#This Row],[REAL]]-Transporte[[#This Row],[PLANEADO]]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Prestamo" displayName="Prestamo" ref="H36:K43" totalsRowCount="1" headerRowDxfId="58" dataDxfId="57" totalsRowDxfId="55" tableBorderDxfId="56">
  <autoFilter ref="H36:K42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PRÉSTAMOS" totalsRowLabel="Total" dataDxfId="54" totalsRowDxfId="53" dataCellStyle="Normal 2"/>
    <tableColumn id="2" xr3:uid="{00000000-0010-0000-0600-000002000000}" name="PLANEADO" totalsRowFunction="sum" dataDxfId="52" totalsRowDxfId="51" dataCellStyle="Normal 2"/>
    <tableColumn id="3" xr3:uid="{00000000-0010-0000-0600-000003000000}" name="REAL" totalsRowFunction="sum" dataDxfId="50" totalsRowDxfId="49" dataCellStyle="Normal 2"/>
    <tableColumn id="4" xr3:uid="{00000000-0010-0000-0600-000004000000}" name="DIFERENCIA" totalsRowFunction="sum" dataDxfId="48" totalsRowDxfId="47" dataCellStyle="Normal 2">
      <calculatedColumnFormula>Prestamo[[#This Row],[REAL]]-Prestamo[[#This Row],[PLANEADO]]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Inversiones" displayName="Inversiones" ref="H52:K56" totalsRowCount="1" headerRowDxfId="46" dataDxfId="45" totalsRowDxfId="43" tableBorderDxfId="44">
  <autoFilter ref="H52:K55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AHORROS O INVERSIONES" totalsRowLabel="Total" dataDxfId="42" totalsRowDxfId="41" dataCellStyle="Normal 2"/>
    <tableColumn id="2" xr3:uid="{00000000-0010-0000-0700-000002000000}" name="PLANEADO" totalsRowFunction="sum" dataDxfId="40" totalsRowDxfId="39" dataCellStyle="Normal 2"/>
    <tableColumn id="3" xr3:uid="{00000000-0010-0000-0700-000003000000}" name="REAL" totalsRowFunction="sum" dataDxfId="38" totalsRowDxfId="37" dataCellStyle="Normal 2"/>
    <tableColumn id="4" xr3:uid="{00000000-0010-0000-0700-000004000000}" name="DIFERENCIA" totalsRowFunction="sum" dataDxfId="36" totalsRowDxfId="35" dataCellStyle="Normal 2">
      <calculatedColumnFormula>Inversiones[[#This Row],[REAL]]-Inversiones[[#This Row],[PLANEADO]]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CuidadoPersonal" displayName="CuidadoPersonal" ref="C75:F83" totalsRowCount="1" headerRowDxfId="34" dataDxfId="33" totalsRowDxfId="31" tableBorderDxfId="32">
  <autoFilter ref="C75:F82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800-000001000000}" name="CUIDADO PERSONAL" totalsRowLabel="Total" dataDxfId="30" totalsRowDxfId="29" dataCellStyle="Normal 2"/>
    <tableColumn id="2" xr3:uid="{00000000-0010-0000-0800-000002000000}" name="PLANEADO" totalsRowFunction="sum" dataDxfId="28" totalsRowDxfId="27" dataCellStyle="Normal 2"/>
    <tableColumn id="3" xr3:uid="{00000000-0010-0000-0800-000003000000}" name="REAL" totalsRowFunction="sum" dataDxfId="26" totalsRowDxfId="25" dataCellStyle="Normal 2"/>
    <tableColumn id="4" xr3:uid="{00000000-0010-0000-0800-000004000000}" name="DIFERENCIA" totalsRowFunction="sum" dataDxfId="24" totalsRowDxfId="23" dataCellStyle="Normal 2">
      <calculatedColumnFormula>CuidadoPersonal[[#This Row],[REAL]]-CuidadoPersonal[[#This Row],[PLANEADO]]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"/>
  <sheetViews>
    <sheetView showGridLines="0" topLeftCell="A4" workbookViewId="0">
      <selection activeCell="J2" sqref="J2"/>
    </sheetView>
  </sheetViews>
  <sheetFormatPr baseColWidth="10" defaultColWidth="11.54296875" defaultRowHeight="15.5" x14ac:dyDescent="0.35"/>
  <cols>
    <col min="1" max="1" width="4" style="66" customWidth="1"/>
    <col min="2" max="11" width="18.453125" style="66" customWidth="1"/>
    <col min="12" max="16384" width="11.54296875" style="66"/>
  </cols>
  <sheetData>
    <row r="1" spans="2:12" ht="9.9" customHeight="1" x14ac:dyDescent="0.35"/>
    <row r="2" spans="2:12" customFormat="1" ht="54.9" customHeight="1" x14ac:dyDescent="0.35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2:12" ht="24" customHeight="1" x14ac:dyDescent="0.35"/>
    <row r="4" spans="2:12" ht="42" customHeight="1" x14ac:dyDescent="0.35">
      <c r="B4" s="68" t="s">
        <v>80</v>
      </c>
      <c r="C4" s="69"/>
      <c r="D4" s="69"/>
      <c r="E4" s="69"/>
      <c r="F4" s="69"/>
      <c r="G4" s="69"/>
      <c r="H4" s="69"/>
      <c r="I4" s="69"/>
      <c r="J4" s="69"/>
      <c r="K4" s="69"/>
    </row>
    <row r="5" spans="2:12" ht="15" customHeight="1" x14ac:dyDescent="0.3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B1:X87"/>
  <sheetViews>
    <sheetView showGridLines="0" tabSelected="1" topLeftCell="A55" zoomScaleNormal="100" workbookViewId="0">
      <selection activeCell="H3" sqref="H3"/>
    </sheetView>
  </sheetViews>
  <sheetFormatPr baseColWidth="10" defaultColWidth="9.08984375" defaultRowHeight="13" x14ac:dyDescent="0.3"/>
  <cols>
    <col min="1" max="1" width="3.453125" style="3" customWidth="1"/>
    <col min="2" max="2" width="2.54296875" style="3" customWidth="1"/>
    <col min="3" max="3" width="34.36328125" style="3" customWidth="1"/>
    <col min="4" max="4" width="17.6328125" style="3" bestFit="1" customWidth="1"/>
    <col min="5" max="5" width="15" style="3" customWidth="1"/>
    <col min="6" max="6" width="14.36328125" style="3" customWidth="1"/>
    <col min="7" max="7" width="2.90625" style="3" customWidth="1"/>
    <col min="8" max="8" width="20.08984375" style="3" customWidth="1"/>
    <col min="9" max="9" width="20.6328125" style="3" customWidth="1"/>
    <col min="10" max="10" width="21.54296875" style="3" customWidth="1"/>
    <col min="11" max="11" width="16" style="3" bestFit="1" customWidth="1"/>
    <col min="12" max="17" width="9.08984375" style="3"/>
    <col min="18" max="18" width="9.90625" style="3" bestFit="1" customWidth="1"/>
    <col min="19" max="16384" width="9.08984375" style="3"/>
  </cols>
  <sheetData>
    <row r="1" spans="2:11" s="65" customFormat="1" ht="46.5" customHeight="1" x14ac:dyDescent="0.35">
      <c r="C1" s="74" t="s">
        <v>0</v>
      </c>
      <c r="D1" s="74"/>
      <c r="E1" s="74"/>
      <c r="F1" s="74"/>
      <c r="G1" s="74"/>
      <c r="H1" s="74"/>
      <c r="I1" s="74"/>
      <c r="J1" s="74"/>
      <c r="K1" s="74"/>
    </row>
    <row r="2" spans="2:11" ht="51.9" customHeight="1" x14ac:dyDescent="0.3">
      <c r="B2" s="1"/>
    </row>
    <row r="3" spans="2:11" ht="13.5" customHeight="1" x14ac:dyDescent="0.3">
      <c r="B3" s="1"/>
      <c r="C3" s="49"/>
      <c r="D3" s="49"/>
      <c r="E3" s="49"/>
      <c r="F3" s="49"/>
      <c r="G3" s="49"/>
      <c r="H3" s="49"/>
      <c r="I3" s="49"/>
      <c r="J3" s="49"/>
      <c r="K3" s="49"/>
    </row>
    <row r="4" spans="2:11" ht="28.5" x14ac:dyDescent="0.3">
      <c r="B4" s="1"/>
      <c r="C4" s="74" t="s">
        <v>78</v>
      </c>
      <c r="D4" s="74"/>
      <c r="E4" s="74"/>
      <c r="F4" s="49"/>
      <c r="G4" s="74" t="s">
        <v>79</v>
      </c>
      <c r="H4" s="74"/>
      <c r="I4" s="74"/>
      <c r="J4" s="74"/>
      <c r="K4" s="49"/>
    </row>
    <row r="5" spans="2:11" ht="14.25" customHeight="1" x14ac:dyDescent="0.3">
      <c r="B5" s="1"/>
      <c r="C5" s="49"/>
      <c r="D5" s="49"/>
      <c r="E5" s="49"/>
      <c r="F5" s="49"/>
      <c r="G5" s="49"/>
      <c r="H5" s="49"/>
      <c r="I5" s="49"/>
      <c r="J5" s="49"/>
      <c r="K5" s="49"/>
    </row>
    <row r="6" spans="2:11" ht="28.5" x14ac:dyDescent="0.45">
      <c r="B6" s="1"/>
      <c r="C6" s="57" t="s">
        <v>75</v>
      </c>
      <c r="D6" s="58">
        <f>D13</f>
        <v>31400</v>
      </c>
      <c r="E6" s="59"/>
      <c r="F6" s="59"/>
      <c r="G6" s="59"/>
      <c r="H6" s="57" t="s">
        <v>74</v>
      </c>
      <c r="I6" s="58">
        <f>D14</f>
        <v>36600</v>
      </c>
      <c r="J6" s="57"/>
      <c r="K6" s="49"/>
    </row>
    <row r="7" spans="2:11" ht="29" thickBot="1" x14ac:dyDescent="0.5">
      <c r="B7" s="1"/>
      <c r="C7" s="57" t="s">
        <v>76</v>
      </c>
      <c r="D7" s="60">
        <f>D31</f>
        <v>3620</v>
      </c>
      <c r="E7" s="59"/>
      <c r="F7" s="59"/>
      <c r="G7" s="59"/>
      <c r="H7" s="57" t="s">
        <v>77</v>
      </c>
      <c r="I7" s="60">
        <f>D32</f>
        <v>4175</v>
      </c>
      <c r="J7" s="57"/>
      <c r="K7" s="49"/>
    </row>
    <row r="8" spans="2:11" ht="29" thickTop="1" x14ac:dyDescent="0.45">
      <c r="B8" s="1"/>
      <c r="C8" s="63" t="s">
        <v>1</v>
      </c>
      <c r="D8" s="64">
        <f>D6-D7</f>
        <v>27780</v>
      </c>
      <c r="E8" s="62"/>
      <c r="F8" s="62"/>
      <c r="G8" s="62"/>
      <c r="H8" s="63" t="s">
        <v>1</v>
      </c>
      <c r="I8" s="64">
        <f>I6-I7</f>
        <v>32425</v>
      </c>
      <c r="J8" s="57"/>
      <c r="K8" s="49"/>
    </row>
    <row r="9" spans="2:11" ht="28.5" x14ac:dyDescent="0.3">
      <c r="B9" s="1"/>
      <c r="C9" s="61"/>
      <c r="D9" s="61"/>
      <c r="E9" s="61"/>
      <c r="F9" s="61"/>
      <c r="G9" s="61"/>
      <c r="H9" s="61"/>
      <c r="I9" s="61"/>
      <c r="J9" s="61"/>
      <c r="K9" s="49"/>
    </row>
    <row r="10" spans="2:11" ht="15.75" customHeight="1" x14ac:dyDescent="0.3">
      <c r="B10" s="1"/>
      <c r="C10" s="4"/>
      <c r="D10" s="4"/>
      <c r="E10" s="4"/>
      <c r="F10" s="4"/>
      <c r="G10" s="4"/>
      <c r="H10" s="4"/>
      <c r="I10" s="4"/>
      <c r="J10" s="4"/>
      <c r="K10" s="4"/>
    </row>
    <row r="11" spans="2:11" ht="39.75" customHeight="1" thickBot="1" x14ac:dyDescent="0.55000000000000004">
      <c r="B11" s="1"/>
      <c r="C11" s="33" t="s">
        <v>64</v>
      </c>
      <c r="D11" s="32"/>
      <c r="E11" s="32"/>
      <c r="F11" s="32"/>
      <c r="G11" s="32"/>
      <c r="H11" s="32"/>
      <c r="I11" s="32"/>
      <c r="J11" s="32"/>
      <c r="K11" s="32"/>
    </row>
    <row r="12" spans="2:11" ht="27.75" customHeight="1" thickTop="1" x14ac:dyDescent="0.5">
      <c r="B12" s="1"/>
      <c r="C12" s="52"/>
      <c r="D12" s="53"/>
      <c r="E12" s="53"/>
      <c r="F12" s="53"/>
      <c r="G12" s="53"/>
      <c r="H12" s="53"/>
      <c r="I12" s="53"/>
      <c r="J12" s="53"/>
      <c r="K12" s="53"/>
    </row>
    <row r="13" spans="2:11" ht="21.5" thickTop="1" x14ac:dyDescent="0.5">
      <c r="B13" s="1"/>
      <c r="C13" s="50" t="s">
        <v>69</v>
      </c>
      <c r="D13" s="51">
        <f>Ingresos[[#Totals],[PLANEADO]]</f>
        <v>31400</v>
      </c>
      <c r="E13" s="53"/>
      <c r="F13" s="53"/>
      <c r="G13" s="53"/>
      <c r="H13" s="53"/>
      <c r="I13" s="53"/>
      <c r="J13" s="53"/>
      <c r="K13" s="53"/>
    </row>
    <row r="14" spans="2:11" ht="21" x14ac:dyDescent="0.5">
      <c r="B14" s="1"/>
      <c r="C14" s="50" t="s">
        <v>70</v>
      </c>
      <c r="D14" s="51">
        <f>Ingresos[[#Totals],[REAL]]</f>
        <v>36600</v>
      </c>
      <c r="E14" s="53"/>
      <c r="F14" s="53"/>
      <c r="G14" s="53"/>
      <c r="H14" s="53"/>
      <c r="I14" s="53"/>
      <c r="J14" s="53"/>
      <c r="K14" s="53"/>
    </row>
    <row r="15" spans="2:11" ht="21" x14ac:dyDescent="0.5">
      <c r="B15" s="1"/>
      <c r="C15" s="50" t="s">
        <v>1</v>
      </c>
      <c r="D15" s="51">
        <f>D14-D13</f>
        <v>5200</v>
      </c>
      <c r="E15" s="54" t="str">
        <f>IF(D15=0,"",IF(D15&gt;0,"Los ingresos fueron mayores a los planeados","Los ingresos fueron menores a los planeados"))</f>
        <v>Los ingresos fueron mayores a los planeados</v>
      </c>
      <c r="F15" s="53"/>
      <c r="G15" s="53"/>
      <c r="H15" s="53"/>
      <c r="I15" s="53"/>
      <c r="J15" s="53"/>
      <c r="K15" s="53"/>
    </row>
    <row r="16" spans="2:11" ht="21" customHeight="1" x14ac:dyDescent="0.3">
      <c r="B16" s="1"/>
    </row>
    <row r="17" spans="2:11" ht="27" customHeight="1" x14ac:dyDescent="0.3">
      <c r="B17" s="1"/>
      <c r="C17" s="29" t="s">
        <v>65</v>
      </c>
      <c r="D17" s="36" t="s">
        <v>3</v>
      </c>
      <c r="E17" s="30" t="s">
        <v>4</v>
      </c>
      <c r="F17" s="36" t="s">
        <v>5</v>
      </c>
    </row>
    <row r="18" spans="2:11" x14ac:dyDescent="0.3">
      <c r="B18" s="1"/>
      <c r="C18" s="31" t="s">
        <v>66</v>
      </c>
      <c r="D18" s="35">
        <v>30000</v>
      </c>
      <c r="E18" s="35">
        <v>35000</v>
      </c>
      <c r="F18" s="37">
        <f>Ingresos[[#This Row],[REAL]]-Ingresos[[#This Row],[PLANEADO]]</f>
        <v>5000</v>
      </c>
    </row>
    <row r="19" spans="2:11" x14ac:dyDescent="0.3">
      <c r="B19" s="1"/>
      <c r="C19" s="31" t="s">
        <v>67</v>
      </c>
      <c r="D19" s="35">
        <v>200</v>
      </c>
      <c r="E19" s="35">
        <v>400</v>
      </c>
      <c r="F19" s="37">
        <f>Ingresos[[#This Row],[REAL]]-Ingresos[[#This Row],[PLANEADO]]</f>
        <v>200</v>
      </c>
    </row>
    <row r="20" spans="2:11" x14ac:dyDescent="0.3">
      <c r="B20" s="1"/>
      <c r="C20" s="31" t="s">
        <v>68</v>
      </c>
      <c r="D20" s="35">
        <v>1200</v>
      </c>
      <c r="E20" s="35">
        <v>1200</v>
      </c>
      <c r="F20" s="37">
        <f>Ingresos[[#This Row],[REAL]]-Ingresos[[#This Row],[PLANEADO]]</f>
        <v>0</v>
      </c>
    </row>
    <row r="21" spans="2:11" x14ac:dyDescent="0.3">
      <c r="B21" s="1"/>
      <c r="C21" s="45"/>
      <c r="D21" s="46"/>
      <c r="E21" s="47"/>
      <c r="F21" s="48">
        <f>Ingresos[[#This Row],[REAL]]-Ingresos[[#This Row],[PLANEADO]]</f>
        <v>0</v>
      </c>
    </row>
    <row r="22" spans="2:11" x14ac:dyDescent="0.3">
      <c r="B22" s="1"/>
      <c r="C22" s="45"/>
      <c r="D22" s="46"/>
      <c r="E22" s="47"/>
      <c r="F22" s="48">
        <f>Ingresos[[#This Row],[REAL]]-Ingresos[[#This Row],[PLANEADO]]</f>
        <v>0</v>
      </c>
    </row>
    <row r="23" spans="2:11" x14ac:dyDescent="0.3">
      <c r="B23" s="1"/>
      <c r="C23" s="45"/>
      <c r="D23" s="46"/>
      <c r="E23" s="47"/>
      <c r="F23" s="48">
        <f>Ingresos[[#This Row],[REAL]]-Ingresos[[#This Row],[PLANEADO]]</f>
        <v>0</v>
      </c>
    </row>
    <row r="24" spans="2:11" x14ac:dyDescent="0.3">
      <c r="B24" s="1"/>
      <c r="C24" s="45"/>
      <c r="D24" s="46"/>
      <c r="E24" s="47"/>
      <c r="F24" s="48">
        <f>Ingresos[[#This Row],[REAL]]-Ingresos[[#This Row],[PLANEADO]]</f>
        <v>0</v>
      </c>
    </row>
    <row r="25" spans="2:11" ht="20.25" customHeight="1" x14ac:dyDescent="0.35">
      <c r="B25" s="1"/>
      <c r="C25" s="55" t="s">
        <v>20</v>
      </c>
      <c r="D25" s="56">
        <f>SUBTOTAL(109,Ingresos[PLANEADO])</f>
        <v>31400</v>
      </c>
      <c r="E25" s="56">
        <f>SUBTOTAL(109,Ingresos[REAL])</f>
        <v>36600</v>
      </c>
      <c r="F25" s="56">
        <f>SUBTOTAL(109,Ingresos[DIFERENCIA])</f>
        <v>5200</v>
      </c>
    </row>
    <row r="26" spans="2:11" x14ac:dyDescent="0.3">
      <c r="B26" s="1"/>
    </row>
    <row r="27" spans="2:11" x14ac:dyDescent="0.3">
      <c r="B27" s="1"/>
    </row>
    <row r="28" spans="2:11" ht="21.5" thickBot="1" x14ac:dyDescent="0.55000000000000004">
      <c r="B28" s="1"/>
      <c r="C28" s="34" t="s">
        <v>63</v>
      </c>
      <c r="D28" s="28"/>
      <c r="E28" s="28"/>
      <c r="F28" s="28"/>
      <c r="G28" s="28"/>
      <c r="H28" s="28"/>
      <c r="I28" s="28"/>
      <c r="J28" s="28"/>
      <c r="K28" s="28"/>
    </row>
    <row r="29" spans="2:11" ht="13.5" thickTop="1" x14ac:dyDescent="0.3">
      <c r="B29" s="1"/>
    </row>
    <row r="30" spans="2:11" x14ac:dyDescent="0.3">
      <c r="B30" s="1"/>
    </row>
    <row r="31" spans="2:11" ht="21" x14ac:dyDescent="0.3">
      <c r="B31" s="1"/>
      <c r="C31" s="50" t="s">
        <v>71</v>
      </c>
      <c r="D31" s="51">
        <f>Vivienda[[#Totals],[PLANEADO]]+Prestamo[[#Totals],[PLANEADO]]+Impuestos[[#Totals],[PLANEADO]]+Transporte[[#Totals],[PLANEADO]]+Inversiones[[#Totals],[PLANEADO]]+Alimentación[[#Totals],[PLANEADO]]+Seguros[[#Totals],[PLANEADO]]+Mascotas[[#Totals],[PLANEADO]]+Ocio[[#Totals],[PLANEADO]]+CuidadoPersonal[[#Totals],[PLANEADO]]</f>
        <v>3620</v>
      </c>
    </row>
    <row r="32" spans="2:11" ht="21" x14ac:dyDescent="0.3">
      <c r="B32" s="1"/>
      <c r="C32" s="50" t="s">
        <v>72</v>
      </c>
      <c r="D32" s="51">
        <f>Vivienda[[#Totals],[REAL]]+Prestamo[[#Totals],[REAL]]+Impuestos[[#Totals],[REAL]]+Inversiones[[#Totals],[REAL]]+Transporte[[#Totals],[REAL]]+Alimentación[[#Totals],[REAL]]+Seguros[[#Totals],[REAL]]+Mascotas[[#Totals],[REAL]]+Ocio[[#Totals],[REAL]]+CuidadoPersonal[[#Totals],[REAL]]</f>
        <v>4175</v>
      </c>
    </row>
    <row r="33" spans="2:24" ht="21" x14ac:dyDescent="0.5">
      <c r="B33" s="1"/>
      <c r="C33" s="50" t="s">
        <v>1</v>
      </c>
      <c r="D33" s="51">
        <f>D32-D31</f>
        <v>555</v>
      </c>
      <c r="E33" s="54" t="str">
        <f>IF(D33=0,"",IF(D33&gt;0,"Los gastos fueron mayores a los planeados","Los gastos fueron menores a los planeados"))</f>
        <v>Los gastos fueron mayores a los planeados</v>
      </c>
    </row>
    <row r="34" spans="2:24" x14ac:dyDescent="0.3">
      <c r="B34" s="1"/>
    </row>
    <row r="35" spans="2:24" ht="15.9" customHeight="1" x14ac:dyDescent="0.3">
      <c r="B35" s="2"/>
      <c r="C35" s="5"/>
      <c r="D35" s="5"/>
      <c r="E35" s="6"/>
      <c r="F35" s="7"/>
      <c r="G35" s="8"/>
      <c r="H35" s="9"/>
      <c r="I35" s="9"/>
      <c r="J35" s="9"/>
      <c r="K35" s="10"/>
    </row>
    <row r="36" spans="2:24" ht="15.9" customHeight="1" x14ac:dyDescent="0.3">
      <c r="B36" s="11"/>
      <c r="C36" s="12" t="s">
        <v>2</v>
      </c>
      <c r="D36" s="13" t="s">
        <v>3</v>
      </c>
      <c r="E36" s="13" t="s">
        <v>4</v>
      </c>
      <c r="F36" s="14" t="s">
        <v>5</v>
      </c>
      <c r="G36" s="15"/>
      <c r="H36" s="12" t="s">
        <v>6</v>
      </c>
      <c r="I36" s="13" t="s">
        <v>3</v>
      </c>
      <c r="J36" s="13" t="s">
        <v>4</v>
      </c>
      <c r="K36" s="14" t="s">
        <v>5</v>
      </c>
    </row>
    <row r="37" spans="2:24" ht="15.75" customHeight="1" x14ac:dyDescent="0.3">
      <c r="B37" s="2"/>
      <c r="C37" s="16" t="s">
        <v>7</v>
      </c>
      <c r="D37" s="38">
        <v>3000</v>
      </c>
      <c r="E37" s="38">
        <v>3500</v>
      </c>
      <c r="F37" s="39">
        <f>Vivienda[[#This Row],[REAL]]-Vivienda[[#This Row],[PLANEADO]]</f>
        <v>500</v>
      </c>
      <c r="G37" s="17"/>
      <c r="H37" s="16" t="s">
        <v>8</v>
      </c>
      <c r="I37" s="41"/>
      <c r="J37" s="41"/>
      <c r="K37" s="42">
        <f>Prestamo[[#This Row],[REAL]]-Prestamo[[#This Row],[PLANEADO]]</f>
        <v>0</v>
      </c>
    </row>
    <row r="38" spans="2:24" ht="15.75" customHeight="1" x14ac:dyDescent="0.3">
      <c r="B38" s="2"/>
      <c r="C38" s="16" t="s">
        <v>9</v>
      </c>
      <c r="D38" s="38">
        <v>120</v>
      </c>
      <c r="E38" s="38">
        <v>135</v>
      </c>
      <c r="F38" s="39">
        <f>Vivienda[[#This Row],[REAL]]-Vivienda[[#This Row],[PLANEADO]]</f>
        <v>15</v>
      </c>
      <c r="G38" s="17"/>
      <c r="H38" s="16" t="s">
        <v>10</v>
      </c>
      <c r="I38" s="41"/>
      <c r="J38" s="41"/>
      <c r="K38" s="42">
        <f>Prestamo[[#This Row],[REAL]]-Prestamo[[#This Row],[PLANEADO]]</f>
        <v>0</v>
      </c>
    </row>
    <row r="39" spans="2:24" ht="15.75" customHeight="1" x14ac:dyDescent="0.3">
      <c r="B39" s="2"/>
      <c r="C39" s="16" t="s">
        <v>11</v>
      </c>
      <c r="D39" s="38">
        <v>50</v>
      </c>
      <c r="E39" s="38">
        <v>60</v>
      </c>
      <c r="F39" s="39">
        <f>Vivienda[[#This Row],[REAL]]-Vivienda[[#This Row],[PLANEADO]]</f>
        <v>10</v>
      </c>
      <c r="G39" s="17"/>
      <c r="H39" s="16" t="s">
        <v>12</v>
      </c>
      <c r="I39" s="41"/>
      <c r="J39" s="41"/>
      <c r="K39" s="42">
        <f>Prestamo[[#This Row],[REAL]]-Prestamo[[#This Row],[PLANEADO]]</f>
        <v>0</v>
      </c>
    </row>
    <row r="40" spans="2:24" ht="15.75" customHeight="1" x14ac:dyDescent="0.3">
      <c r="B40" s="2"/>
      <c r="C40" s="16" t="s">
        <v>13</v>
      </c>
      <c r="D40" s="38">
        <v>200</v>
      </c>
      <c r="E40" s="38">
        <v>180</v>
      </c>
      <c r="F40" s="39">
        <f>Vivienda[[#This Row],[REAL]]-Vivienda[[#This Row],[PLANEADO]]</f>
        <v>-20</v>
      </c>
      <c r="G40" s="17"/>
      <c r="H40" s="16" t="s">
        <v>14</v>
      </c>
      <c r="I40" s="41"/>
      <c r="J40" s="41"/>
      <c r="K40" s="42">
        <f>Prestamo[[#This Row],[REAL]]-Prestamo[[#This Row],[PLANEADO]]</f>
        <v>0</v>
      </c>
    </row>
    <row r="41" spans="2:24" ht="15.75" customHeight="1" x14ac:dyDescent="0.3">
      <c r="B41" s="2"/>
      <c r="C41" s="16" t="s">
        <v>15</v>
      </c>
      <c r="D41" s="38"/>
      <c r="E41" s="38"/>
      <c r="F41" s="39">
        <f>Vivienda[[#This Row],[REAL]]-Vivienda[[#This Row],[PLANEADO]]</f>
        <v>0</v>
      </c>
      <c r="G41" s="17"/>
      <c r="H41" s="16" t="s">
        <v>16</v>
      </c>
      <c r="I41" s="41"/>
      <c r="J41" s="41"/>
      <c r="K41" s="42">
        <f>Prestamo[[#This Row],[REAL]]-Prestamo[[#This Row],[PLANEADO]]</f>
        <v>0</v>
      </c>
    </row>
    <row r="42" spans="2:24" ht="15.75" customHeight="1" x14ac:dyDescent="0.3">
      <c r="B42" s="2"/>
      <c r="C42" s="16" t="s">
        <v>17</v>
      </c>
      <c r="D42" s="38"/>
      <c r="E42" s="38"/>
      <c r="F42" s="39">
        <f>Vivienda[[#This Row],[REAL]]-Vivienda[[#This Row],[PLANEADO]]</f>
        <v>0</v>
      </c>
      <c r="G42" s="17"/>
      <c r="H42" s="16" t="s">
        <v>18</v>
      </c>
      <c r="I42" s="41"/>
      <c r="J42" s="41"/>
      <c r="K42" s="42">
        <f>Prestamo[[#This Row],[REAL]]-Prestamo[[#This Row],[PLANEADO]]</f>
        <v>0</v>
      </c>
    </row>
    <row r="43" spans="2:24" ht="15.75" customHeight="1" x14ac:dyDescent="0.3">
      <c r="B43" s="2"/>
      <c r="C43" s="16" t="s">
        <v>19</v>
      </c>
      <c r="D43" s="38"/>
      <c r="E43" s="38"/>
      <c r="F43" s="39">
        <f>Vivienda[[#This Row],[REAL]]-Vivienda[[#This Row],[PLANEADO]]</f>
        <v>0</v>
      </c>
      <c r="G43" s="17"/>
      <c r="H43" s="18" t="s">
        <v>20</v>
      </c>
      <c r="I43" s="38">
        <f>SUBTOTAL(109,Prestamo[PLANEADO])</f>
        <v>0</v>
      </c>
      <c r="J43" s="38">
        <f>SUBTOTAL(109,Prestamo[REAL])</f>
        <v>0</v>
      </c>
      <c r="K43" s="40">
        <f>SUBTOTAL(109,Prestamo[DIFERENCIA])</f>
        <v>0</v>
      </c>
      <c r="O43" s="83"/>
      <c r="P43" s="83"/>
      <c r="Q43" s="83"/>
      <c r="R43" s="70"/>
    </row>
    <row r="44" spans="2:24" ht="15.75" customHeight="1" x14ac:dyDescent="0.3">
      <c r="B44" s="2"/>
      <c r="C44" s="16" t="s">
        <v>21</v>
      </c>
      <c r="D44" s="38"/>
      <c r="E44" s="38"/>
      <c r="F44" s="39">
        <f>Vivienda[[#This Row],[REAL]]-Vivienda[[#This Row],[PLANEADO]]</f>
        <v>0</v>
      </c>
      <c r="G44" s="17"/>
      <c r="O44" s="83"/>
      <c r="P44" s="83"/>
      <c r="Q44" s="83"/>
      <c r="R44" s="71"/>
    </row>
    <row r="45" spans="2:24" ht="15.75" customHeight="1" x14ac:dyDescent="0.3">
      <c r="B45" s="2"/>
      <c r="C45" s="16" t="s">
        <v>22</v>
      </c>
      <c r="D45" s="38"/>
      <c r="E45" s="38"/>
      <c r="F45" s="39">
        <f>Vivienda[[#This Row],[REAL]]-Vivienda[[#This Row],[PLANEADO]]</f>
        <v>0</v>
      </c>
      <c r="G45" s="17"/>
      <c r="H45" s="12" t="s">
        <v>23</v>
      </c>
      <c r="I45" s="13" t="s">
        <v>3</v>
      </c>
      <c r="J45" s="13" t="s">
        <v>4</v>
      </c>
      <c r="K45" s="14" t="s">
        <v>5</v>
      </c>
      <c r="O45" s="83"/>
      <c r="P45" s="83"/>
      <c r="Q45" s="83"/>
      <c r="R45" s="70"/>
    </row>
    <row r="46" spans="2:24" ht="15.75" customHeight="1" x14ac:dyDescent="0.3">
      <c r="B46" s="2"/>
      <c r="C46" s="16" t="s">
        <v>18</v>
      </c>
      <c r="D46" s="38"/>
      <c r="E46" s="38"/>
      <c r="F46" s="39">
        <f>Vivienda[[#This Row],[REAL]]-Vivienda[[#This Row],[PLANEADO]]</f>
        <v>0</v>
      </c>
      <c r="G46" s="17"/>
      <c r="H46" s="16" t="s">
        <v>24</v>
      </c>
      <c r="I46" s="41"/>
      <c r="J46" s="41"/>
      <c r="K46" s="42">
        <f>Impuestos[[#This Row],[REAL]]-Impuestos[[#This Row],[PLANEADO]]</f>
        <v>0</v>
      </c>
      <c r="O46" s="83"/>
      <c r="P46" s="83"/>
      <c r="Q46" s="83"/>
      <c r="R46" s="71"/>
    </row>
    <row r="47" spans="2:24" ht="15.75" customHeight="1" x14ac:dyDescent="0.3">
      <c r="B47" s="2"/>
      <c r="C47" s="18" t="s">
        <v>20</v>
      </c>
      <c r="D47" s="38">
        <f>SUBTOTAL(109,Vivienda[PLANEADO])</f>
        <v>3370</v>
      </c>
      <c r="E47" s="38">
        <f>SUBTOTAL(109,Vivienda[REAL])</f>
        <v>3875</v>
      </c>
      <c r="F47" s="40">
        <f>SUBTOTAL(109,Vivienda[DIFERENCIA])</f>
        <v>505</v>
      </c>
      <c r="G47" s="17"/>
      <c r="H47" s="16" t="s">
        <v>25</v>
      </c>
      <c r="I47" s="41"/>
      <c r="J47" s="41"/>
      <c r="K47" s="42">
        <f>Impuestos[[#This Row],[REAL]]-Impuestos[[#This Row],[PLANEADO]]</f>
        <v>0</v>
      </c>
      <c r="O47" s="83"/>
      <c r="P47" s="83"/>
      <c r="Q47" s="83"/>
      <c r="R47" s="70"/>
      <c r="S47" s="19"/>
      <c r="T47" s="8"/>
      <c r="U47" s="76"/>
      <c r="V47" s="76"/>
      <c r="W47" s="76"/>
      <c r="X47" s="75"/>
    </row>
    <row r="48" spans="2:24" ht="15.75" customHeight="1" x14ac:dyDescent="0.3">
      <c r="B48" s="2"/>
      <c r="C48" s="72"/>
      <c r="D48" s="72"/>
      <c r="E48" s="72"/>
      <c r="F48" s="72"/>
      <c r="G48" s="17"/>
      <c r="H48" s="16" t="s">
        <v>26</v>
      </c>
      <c r="I48" s="41"/>
      <c r="J48" s="41"/>
      <c r="K48" s="42">
        <f>Impuestos[[#This Row],[REAL]]-Impuestos[[#This Row],[PLANEADO]]</f>
        <v>0</v>
      </c>
      <c r="O48" s="83"/>
      <c r="P48" s="83"/>
      <c r="Q48" s="83"/>
      <c r="R48" s="71"/>
      <c r="S48" s="19"/>
      <c r="T48" s="8"/>
      <c r="U48" s="76"/>
      <c r="V48" s="76"/>
      <c r="W48" s="76"/>
      <c r="X48" s="75"/>
    </row>
    <row r="49" spans="2:24" ht="15.75" customHeight="1" x14ac:dyDescent="0.3">
      <c r="B49" s="2"/>
      <c r="C49" s="20" t="s">
        <v>27</v>
      </c>
      <c r="D49" s="13" t="s">
        <v>3</v>
      </c>
      <c r="E49" s="13" t="s">
        <v>4</v>
      </c>
      <c r="F49" s="14" t="s">
        <v>5</v>
      </c>
      <c r="G49" s="17"/>
      <c r="H49" s="16" t="s">
        <v>18</v>
      </c>
      <c r="I49" s="41"/>
      <c r="J49" s="41"/>
      <c r="K49" s="42">
        <f>Impuestos[[#This Row],[REAL]]-Impuestos[[#This Row],[PLANEADO]]</f>
        <v>0</v>
      </c>
      <c r="P49" s="21"/>
      <c r="Q49" s="8"/>
      <c r="R49" s="8"/>
      <c r="S49" s="22"/>
      <c r="T49" s="8"/>
      <c r="U49" s="76"/>
      <c r="V49" s="76"/>
      <c r="W49" s="76"/>
      <c r="X49" s="75"/>
    </row>
    <row r="50" spans="2:24" ht="15.75" customHeight="1" x14ac:dyDescent="0.3">
      <c r="B50" s="2"/>
      <c r="C50" s="16" t="s">
        <v>28</v>
      </c>
      <c r="D50" s="41">
        <v>250</v>
      </c>
      <c r="E50" s="41">
        <v>250</v>
      </c>
      <c r="F50" s="42">
        <f>Transporte[[#This Row],[REAL]]-Transporte[[#This Row],[PLANEADO]]</f>
        <v>0</v>
      </c>
      <c r="G50" s="17"/>
      <c r="H50" s="18" t="s">
        <v>20</v>
      </c>
      <c r="I50" s="38">
        <f>SUBTOTAL(109,Impuestos[PLANEADO])</f>
        <v>0</v>
      </c>
      <c r="J50" s="38">
        <f>SUBTOTAL(109,Impuestos[REAL])</f>
        <v>0</v>
      </c>
      <c r="K50" s="40">
        <f>SUBTOTAL(109,Impuestos[DIFERENCIA])</f>
        <v>0</v>
      </c>
      <c r="P50" s="77"/>
      <c r="Q50" s="79"/>
      <c r="R50" s="80"/>
      <c r="S50" s="23"/>
      <c r="T50" s="8"/>
      <c r="U50" s="76"/>
      <c r="V50" s="76"/>
      <c r="W50" s="76"/>
      <c r="X50" s="75"/>
    </row>
    <row r="51" spans="2:24" ht="15.75" customHeight="1" x14ac:dyDescent="0.3">
      <c r="B51" s="2"/>
      <c r="C51" s="16" t="s">
        <v>29</v>
      </c>
      <c r="D51" s="41"/>
      <c r="E51" s="41"/>
      <c r="F51" s="42">
        <f>Transporte[[#This Row],[REAL]]-Transporte[[#This Row],[PLANEADO]]</f>
        <v>0</v>
      </c>
      <c r="G51" s="17"/>
      <c r="P51" s="77"/>
      <c r="Q51" s="81"/>
      <c r="R51" s="82"/>
      <c r="S51" s="23"/>
      <c r="T51" s="8"/>
      <c r="U51" s="76"/>
      <c r="V51" s="76"/>
      <c r="W51" s="76"/>
      <c r="X51" s="75"/>
    </row>
    <row r="52" spans="2:24" ht="15.75" customHeight="1" x14ac:dyDescent="0.3">
      <c r="B52" s="2"/>
      <c r="C52" s="16" t="s">
        <v>30</v>
      </c>
      <c r="D52" s="41"/>
      <c r="E52" s="41"/>
      <c r="F52" s="42">
        <f>Transporte[[#This Row],[REAL]]-Transporte[[#This Row],[PLANEADO]]</f>
        <v>0</v>
      </c>
      <c r="G52" s="17"/>
      <c r="H52" s="20" t="s">
        <v>31</v>
      </c>
      <c r="I52" s="13" t="s">
        <v>3</v>
      </c>
      <c r="J52" s="13" t="s">
        <v>4</v>
      </c>
      <c r="K52" s="14" t="s">
        <v>5</v>
      </c>
      <c r="P52" s="78"/>
      <c r="Q52" s="81"/>
      <c r="R52" s="82"/>
      <c r="S52" s="24"/>
      <c r="T52" s="8"/>
      <c r="U52" s="76"/>
      <c r="V52" s="76"/>
      <c r="W52" s="76"/>
      <c r="X52" s="75"/>
    </row>
    <row r="53" spans="2:24" ht="15.75" customHeight="1" x14ac:dyDescent="0.3">
      <c r="B53" s="2"/>
      <c r="C53" s="16" t="s">
        <v>32</v>
      </c>
      <c r="D53" s="41"/>
      <c r="E53" s="41"/>
      <c r="F53" s="42">
        <f>Transporte[[#This Row],[REAL]]-Transporte[[#This Row],[PLANEADO]]</f>
        <v>0</v>
      </c>
      <c r="G53" s="17"/>
      <c r="H53" s="16" t="s">
        <v>33</v>
      </c>
      <c r="I53" s="41"/>
      <c r="J53" s="41"/>
      <c r="K53" s="42">
        <f>Inversiones[[#This Row],[REAL]]-Inversiones[[#This Row],[PLANEADO]]</f>
        <v>0</v>
      </c>
    </row>
    <row r="54" spans="2:24" ht="15.75" customHeight="1" x14ac:dyDescent="0.3">
      <c r="B54" s="2"/>
      <c r="C54" s="16" t="s">
        <v>34</v>
      </c>
      <c r="D54" s="41"/>
      <c r="E54" s="41"/>
      <c r="F54" s="42">
        <f>Transporte[[#This Row],[REAL]]-Transporte[[#This Row],[PLANEADO]]</f>
        <v>0</v>
      </c>
      <c r="G54" s="17"/>
      <c r="H54" s="16" t="s">
        <v>35</v>
      </c>
      <c r="I54" s="41"/>
      <c r="J54" s="41"/>
      <c r="K54" s="42">
        <f>Inversiones[[#This Row],[REAL]]-Inversiones[[#This Row],[PLANEADO]]</f>
        <v>0</v>
      </c>
    </row>
    <row r="55" spans="2:24" ht="15.75" customHeight="1" x14ac:dyDescent="0.3">
      <c r="B55" s="2"/>
      <c r="C55" s="16" t="s">
        <v>36</v>
      </c>
      <c r="D55" s="41"/>
      <c r="E55" s="41"/>
      <c r="F55" s="42">
        <f>Transporte[[#This Row],[REAL]]-Transporte[[#This Row],[PLANEADO]]</f>
        <v>0</v>
      </c>
      <c r="G55" s="17"/>
      <c r="H55" s="16" t="s">
        <v>18</v>
      </c>
      <c r="I55" s="41"/>
      <c r="J55" s="41"/>
      <c r="K55" s="42">
        <f>Inversiones[[#This Row],[REAL]]-Inversiones[[#This Row],[PLANEADO]]</f>
        <v>0</v>
      </c>
    </row>
    <row r="56" spans="2:24" ht="15.75" customHeight="1" x14ac:dyDescent="0.3">
      <c r="B56" s="2"/>
      <c r="C56" s="16" t="s">
        <v>18</v>
      </c>
      <c r="D56" s="41"/>
      <c r="E56" s="41"/>
      <c r="F56" s="42">
        <f>Transporte[[#This Row],[REAL]]-Transporte[[#This Row],[PLANEADO]]</f>
        <v>0</v>
      </c>
      <c r="G56" s="17"/>
      <c r="H56" s="18" t="s">
        <v>20</v>
      </c>
      <c r="I56" s="38">
        <f>SUBTOTAL(109,Inversiones[PLANEADO])</f>
        <v>0</v>
      </c>
      <c r="J56" s="38">
        <f>SUBTOTAL(109,Inversiones[REAL])</f>
        <v>0</v>
      </c>
      <c r="K56" s="40">
        <f>SUBTOTAL(109,Inversiones[DIFERENCIA])</f>
        <v>0</v>
      </c>
    </row>
    <row r="57" spans="2:24" ht="15.75" customHeight="1" x14ac:dyDescent="0.3">
      <c r="B57" s="2"/>
      <c r="C57" s="18" t="s">
        <v>20</v>
      </c>
      <c r="D57" s="38">
        <f>SUBTOTAL(109,Transporte[PLANEADO])</f>
        <v>250</v>
      </c>
      <c r="E57" s="38">
        <f>SUBTOTAL(109,Transporte[REAL])</f>
        <v>250</v>
      </c>
      <c r="F57" s="40">
        <f>SUBTOTAL(109,Transporte[DIFERENCIA])</f>
        <v>0</v>
      </c>
      <c r="G57" s="17"/>
      <c r="I57" s="43"/>
      <c r="J57" s="43"/>
      <c r="K57" s="43"/>
    </row>
    <row r="58" spans="2:24" ht="15.75" customHeight="1" x14ac:dyDescent="0.3">
      <c r="B58" s="2"/>
      <c r="C58" s="72"/>
      <c r="D58" s="72"/>
      <c r="E58" s="72"/>
      <c r="F58" s="72"/>
      <c r="G58" s="17"/>
    </row>
    <row r="59" spans="2:24" ht="15.75" customHeight="1" x14ac:dyDescent="0.3">
      <c r="B59" s="2"/>
      <c r="C59" s="20" t="s">
        <v>37</v>
      </c>
      <c r="D59" s="13" t="s">
        <v>3</v>
      </c>
      <c r="E59" s="13" t="s">
        <v>4</v>
      </c>
      <c r="F59" s="14" t="s">
        <v>5</v>
      </c>
      <c r="G59" s="17"/>
      <c r="H59" s="20" t="s">
        <v>38</v>
      </c>
      <c r="I59" s="13" t="s">
        <v>3</v>
      </c>
      <c r="J59" s="13" t="s">
        <v>4</v>
      </c>
      <c r="K59" s="14" t="s">
        <v>5</v>
      </c>
    </row>
    <row r="60" spans="2:24" ht="15.75" customHeight="1" x14ac:dyDescent="0.3">
      <c r="B60" s="2"/>
      <c r="C60" s="16" t="s">
        <v>39</v>
      </c>
      <c r="D60" s="41"/>
      <c r="E60" s="41"/>
      <c r="F60" s="42">
        <f>Alimentación[[#This Row],[REAL]]-Alimentación[[#This Row],[PLANEADO]]</f>
        <v>0</v>
      </c>
      <c r="G60" s="17"/>
      <c r="H60" s="16" t="s">
        <v>40</v>
      </c>
      <c r="I60" s="41"/>
      <c r="J60" s="41"/>
      <c r="K60" s="42">
        <f>Seguros[[#This Row],[REAL]]-Seguros[[#This Row],[PLANEADO]]</f>
        <v>0</v>
      </c>
    </row>
    <row r="61" spans="2:24" ht="15.75" customHeight="1" x14ac:dyDescent="0.3">
      <c r="B61" s="2"/>
      <c r="C61" s="16" t="s">
        <v>41</v>
      </c>
      <c r="D61" s="41"/>
      <c r="E61" s="41"/>
      <c r="F61" s="42">
        <f>Alimentación[[#This Row],[REAL]]-Alimentación[[#This Row],[PLANEADO]]</f>
        <v>0</v>
      </c>
      <c r="G61" s="17"/>
      <c r="H61" s="16" t="s">
        <v>42</v>
      </c>
      <c r="I61" s="41"/>
      <c r="J61" s="41"/>
      <c r="K61" s="42">
        <f>Seguros[[#This Row],[REAL]]-Seguros[[#This Row],[PLANEADO]]</f>
        <v>0</v>
      </c>
    </row>
    <row r="62" spans="2:24" ht="15.75" customHeight="1" x14ac:dyDescent="0.3">
      <c r="B62" s="2"/>
      <c r="C62" s="16" t="s">
        <v>43</v>
      </c>
      <c r="D62" s="41"/>
      <c r="E62" s="41"/>
      <c r="F62" s="42">
        <f>Alimentación[[#This Row],[REAL]]-Alimentación[[#This Row],[PLANEADO]]</f>
        <v>0</v>
      </c>
      <c r="G62" s="17"/>
      <c r="H62" s="16" t="s">
        <v>44</v>
      </c>
      <c r="I62" s="41"/>
      <c r="J62" s="41"/>
      <c r="K62" s="42">
        <f>Seguros[[#This Row],[REAL]]-Seguros[[#This Row],[PLANEADO]]</f>
        <v>0</v>
      </c>
    </row>
    <row r="63" spans="2:24" ht="15.75" customHeight="1" x14ac:dyDescent="0.3">
      <c r="B63" s="2"/>
      <c r="C63" s="18" t="s">
        <v>20</v>
      </c>
      <c r="D63" s="38">
        <f>SUBTOTAL(109,Alimentación[PLANEADO])</f>
        <v>0</v>
      </c>
      <c r="E63" s="38">
        <f>SUBTOTAL(109,Alimentación[REAL])</f>
        <v>0</v>
      </c>
      <c r="F63" s="40">
        <f>SUBTOTAL(109,Alimentación[DIFERENCIA])</f>
        <v>0</v>
      </c>
      <c r="G63" s="17"/>
      <c r="H63" s="16" t="s">
        <v>18</v>
      </c>
      <c r="I63" s="41"/>
      <c r="J63" s="41"/>
      <c r="K63" s="42">
        <f>Seguros[[#This Row],[REAL]]-Seguros[[#This Row],[PLANEADO]]</f>
        <v>0</v>
      </c>
    </row>
    <row r="64" spans="2:24" ht="15.75" customHeight="1" x14ac:dyDescent="0.3">
      <c r="B64" s="2"/>
      <c r="G64" s="17"/>
      <c r="H64" s="18" t="s">
        <v>20</v>
      </c>
      <c r="I64" s="38">
        <f>SUBTOTAL(109,Seguros[PLANEADO])</f>
        <v>0</v>
      </c>
      <c r="J64" s="38">
        <f>SUBTOTAL(109,Seguros[REAL])</f>
        <v>0</v>
      </c>
      <c r="K64" s="40">
        <f>SUBTOTAL(109,Seguros[DIFERENCIA])</f>
        <v>0</v>
      </c>
    </row>
    <row r="65" spans="2:11" ht="15.75" customHeight="1" x14ac:dyDescent="0.3">
      <c r="B65" s="2"/>
      <c r="G65" s="17"/>
    </row>
    <row r="66" spans="2:11" ht="15.75" customHeight="1" x14ac:dyDescent="0.3">
      <c r="B66" s="2"/>
      <c r="C66" s="20" t="s">
        <v>73</v>
      </c>
      <c r="D66" s="13" t="s">
        <v>3</v>
      </c>
      <c r="E66" s="13" t="s">
        <v>4</v>
      </c>
      <c r="F66" s="14" t="s">
        <v>5</v>
      </c>
      <c r="G66" s="17"/>
      <c r="H66" s="20" t="s">
        <v>45</v>
      </c>
      <c r="I66" s="13" t="s">
        <v>3</v>
      </c>
      <c r="J66" s="13" t="s">
        <v>4</v>
      </c>
      <c r="K66" s="14" t="s">
        <v>5</v>
      </c>
    </row>
    <row r="67" spans="2:11" ht="15.75" customHeight="1" x14ac:dyDescent="0.3">
      <c r="B67" s="2"/>
      <c r="C67" s="16" t="s">
        <v>46</v>
      </c>
      <c r="D67" s="41"/>
      <c r="E67" s="41"/>
      <c r="F67" s="42">
        <f>Mascotas[[#This Row],[REAL]]-Mascotas[[#This Row],[PLANEADO]]</f>
        <v>0</v>
      </c>
      <c r="G67" s="17"/>
      <c r="H67" s="16" t="s">
        <v>47</v>
      </c>
      <c r="I67" s="38">
        <v>0</v>
      </c>
      <c r="J67" s="38">
        <v>50</v>
      </c>
      <c r="K67" s="39">
        <f>Ocio[[#This Row],[REAL]]-Ocio[[#This Row],[PLANEADO]]</f>
        <v>50</v>
      </c>
    </row>
    <row r="68" spans="2:11" ht="15.75" customHeight="1" x14ac:dyDescent="0.3">
      <c r="B68" s="2"/>
      <c r="C68" s="16" t="s">
        <v>48</v>
      </c>
      <c r="D68" s="41"/>
      <c r="E68" s="41"/>
      <c r="F68" s="42">
        <f>Mascotas[[#This Row],[REAL]]-Mascotas[[#This Row],[PLANEADO]]</f>
        <v>0</v>
      </c>
      <c r="G68" s="17"/>
      <c r="H68" s="16" t="s">
        <v>49</v>
      </c>
      <c r="I68" s="38"/>
      <c r="J68" s="38"/>
      <c r="K68" s="39">
        <f>Ocio[[#This Row],[REAL]]-Ocio[[#This Row],[PLANEADO]]</f>
        <v>0</v>
      </c>
    </row>
    <row r="69" spans="2:11" ht="15.75" customHeight="1" x14ac:dyDescent="0.3">
      <c r="B69" s="2"/>
      <c r="C69" s="16" t="s">
        <v>50</v>
      </c>
      <c r="D69" s="41"/>
      <c r="E69" s="41"/>
      <c r="F69" s="42">
        <f>Mascotas[[#This Row],[REAL]]-Mascotas[[#This Row],[PLANEADO]]</f>
        <v>0</v>
      </c>
      <c r="G69" s="17"/>
      <c r="H69" s="16" t="s">
        <v>51</v>
      </c>
      <c r="I69" s="38"/>
      <c r="J69" s="38"/>
      <c r="K69" s="39">
        <f>Ocio[[#This Row],[REAL]]-Ocio[[#This Row],[PLANEADO]]</f>
        <v>0</v>
      </c>
    </row>
    <row r="70" spans="2:11" ht="15.75" customHeight="1" x14ac:dyDescent="0.3">
      <c r="B70" s="2"/>
      <c r="C70" s="16" t="s">
        <v>52</v>
      </c>
      <c r="D70" s="41"/>
      <c r="E70" s="41"/>
      <c r="F70" s="42">
        <f>Mascotas[[#This Row],[REAL]]-Mascotas[[#This Row],[PLANEADO]]</f>
        <v>0</v>
      </c>
      <c r="G70" s="17"/>
      <c r="H70" s="16" t="s">
        <v>53</v>
      </c>
      <c r="I70" s="38"/>
      <c r="J70" s="38"/>
      <c r="K70" s="39">
        <f>Ocio[[#This Row],[REAL]]-Ocio[[#This Row],[PLANEADO]]</f>
        <v>0</v>
      </c>
    </row>
    <row r="71" spans="2:11" ht="15.75" customHeight="1" x14ac:dyDescent="0.3">
      <c r="B71" s="2"/>
      <c r="C71" s="16" t="s">
        <v>18</v>
      </c>
      <c r="D71" s="41"/>
      <c r="E71" s="41"/>
      <c r="F71" s="42">
        <f>Mascotas[[#This Row],[REAL]]-Mascotas[[#This Row],[PLANEADO]]</f>
        <v>0</v>
      </c>
      <c r="G71" s="17"/>
      <c r="H71" s="16" t="s">
        <v>54</v>
      </c>
      <c r="I71" s="38"/>
      <c r="J71" s="38"/>
      <c r="K71" s="39">
        <f>Ocio[[#This Row],[REAL]]-Ocio[[#This Row],[PLANEADO]]</f>
        <v>0</v>
      </c>
    </row>
    <row r="72" spans="2:11" ht="15.75" customHeight="1" x14ac:dyDescent="0.3">
      <c r="B72" s="2"/>
      <c r="C72" s="18" t="s">
        <v>20</v>
      </c>
      <c r="D72" s="38">
        <f>SUBTOTAL(109,Mascotas[PLANEADO])</f>
        <v>0</v>
      </c>
      <c r="E72" s="38">
        <f>SUBTOTAL(109,Mascotas[REAL])</f>
        <v>0</v>
      </c>
      <c r="F72" s="40">
        <f>SUBTOTAL(109,Mascotas[DIFERENCIA])</f>
        <v>0</v>
      </c>
      <c r="G72" s="17"/>
      <c r="H72" s="16" t="s">
        <v>55</v>
      </c>
      <c r="I72" s="38"/>
      <c r="J72" s="38"/>
      <c r="K72" s="39">
        <f>Ocio[[#This Row],[REAL]]-Ocio[[#This Row],[PLANEADO]]</f>
        <v>0</v>
      </c>
    </row>
    <row r="73" spans="2:11" ht="15.75" customHeight="1" x14ac:dyDescent="0.3">
      <c r="B73" s="2"/>
      <c r="G73" s="17"/>
      <c r="H73" s="16" t="s">
        <v>18</v>
      </c>
      <c r="I73" s="38"/>
      <c r="J73" s="38"/>
      <c r="K73" s="39">
        <f>Ocio[[#This Row],[REAL]]-Ocio[[#This Row],[PLANEADO]]</f>
        <v>0</v>
      </c>
    </row>
    <row r="74" spans="2:11" ht="15.75" customHeight="1" x14ac:dyDescent="0.3">
      <c r="B74" s="2"/>
      <c r="G74" s="17"/>
      <c r="H74" s="16" t="s">
        <v>18</v>
      </c>
      <c r="I74" s="38"/>
      <c r="J74" s="38"/>
      <c r="K74" s="39">
        <f>Ocio[[#This Row],[REAL]]-Ocio[[#This Row],[PLANEADO]]</f>
        <v>0</v>
      </c>
    </row>
    <row r="75" spans="2:11" ht="15.75" customHeight="1" x14ac:dyDescent="0.3">
      <c r="B75" s="2"/>
      <c r="C75" s="20" t="s">
        <v>56</v>
      </c>
      <c r="D75" s="13" t="s">
        <v>3</v>
      </c>
      <c r="E75" s="13" t="s">
        <v>4</v>
      </c>
      <c r="F75" s="14" t="s">
        <v>5</v>
      </c>
      <c r="G75" s="17"/>
      <c r="H75" s="16" t="s">
        <v>18</v>
      </c>
      <c r="I75" s="38"/>
      <c r="J75" s="38"/>
      <c r="K75" s="39">
        <f>Ocio[[#This Row],[REAL]]-Ocio[[#This Row],[PLANEADO]]</f>
        <v>0</v>
      </c>
    </row>
    <row r="76" spans="2:11" ht="15.75" customHeight="1" x14ac:dyDescent="0.3">
      <c r="B76" s="2"/>
      <c r="C76" s="16" t="s">
        <v>57</v>
      </c>
      <c r="D76" s="41"/>
      <c r="E76" s="41"/>
      <c r="F76" s="42">
        <f>CuidadoPersonal[[#This Row],[REAL]]-CuidadoPersonal[[#This Row],[PLANEADO]]</f>
        <v>0</v>
      </c>
      <c r="G76" s="17"/>
      <c r="H76" s="18" t="s">
        <v>20</v>
      </c>
      <c r="I76" s="44">
        <f>SUBTOTAL(109,Ocio[PLANEADO])</f>
        <v>0</v>
      </c>
      <c r="J76" s="38">
        <f>SUBTOTAL(109,Ocio[REAL])</f>
        <v>50</v>
      </c>
      <c r="K76" s="40">
        <f>SUBTOTAL(109,Ocio[DIFERENCIA])</f>
        <v>50</v>
      </c>
    </row>
    <row r="77" spans="2:11" ht="15.75" customHeight="1" x14ac:dyDescent="0.3">
      <c r="B77" s="2"/>
      <c r="C77" s="16" t="s">
        <v>58</v>
      </c>
      <c r="D77" s="41"/>
      <c r="E77" s="41"/>
      <c r="F77" s="42">
        <f>CuidadoPersonal[[#This Row],[REAL]]-CuidadoPersonal[[#This Row],[PLANEADO]]</f>
        <v>0</v>
      </c>
      <c r="G77" s="17"/>
      <c r="H77" s="25"/>
      <c r="I77" s="26"/>
      <c r="J77" s="26"/>
      <c r="K77" s="27"/>
    </row>
    <row r="78" spans="2:11" ht="15.75" customHeight="1" x14ac:dyDescent="0.3">
      <c r="B78" s="2"/>
      <c r="C78" s="16" t="s">
        <v>59</v>
      </c>
      <c r="D78" s="41"/>
      <c r="E78" s="41"/>
      <c r="F78" s="42">
        <f>CuidadoPersonal[[#This Row],[REAL]]-CuidadoPersonal[[#This Row],[PLANEADO]]</f>
        <v>0</v>
      </c>
      <c r="G78" s="17"/>
      <c r="H78" s="25"/>
      <c r="I78" s="26"/>
      <c r="J78" s="26"/>
      <c r="K78" s="27"/>
    </row>
    <row r="79" spans="2:11" ht="15.75" customHeight="1" x14ac:dyDescent="0.3">
      <c r="B79" s="2"/>
      <c r="C79" s="16" t="s">
        <v>60</v>
      </c>
      <c r="D79" s="41"/>
      <c r="E79" s="41"/>
      <c r="F79" s="42">
        <f>CuidadoPersonal[[#This Row],[REAL]]-CuidadoPersonal[[#This Row],[PLANEADO]]</f>
        <v>0</v>
      </c>
      <c r="G79" s="17"/>
      <c r="H79" s="25"/>
      <c r="I79" s="26"/>
      <c r="J79" s="26"/>
      <c r="K79" s="27"/>
    </row>
    <row r="80" spans="2:11" ht="15.75" customHeight="1" x14ac:dyDescent="0.3">
      <c r="B80" s="2"/>
      <c r="C80" s="16" t="s">
        <v>61</v>
      </c>
      <c r="D80" s="41"/>
      <c r="E80" s="41"/>
      <c r="F80" s="42">
        <f>CuidadoPersonal[[#This Row],[REAL]]-CuidadoPersonal[[#This Row],[PLANEADO]]</f>
        <v>0</v>
      </c>
      <c r="G80" s="17"/>
      <c r="H80" s="25"/>
      <c r="I80" s="26"/>
      <c r="J80" s="26"/>
      <c r="K80" s="27"/>
    </row>
    <row r="81" spans="2:11" ht="15.75" customHeight="1" x14ac:dyDescent="0.3">
      <c r="B81" s="2"/>
      <c r="C81" s="16" t="s">
        <v>62</v>
      </c>
      <c r="D81" s="41"/>
      <c r="E81" s="41"/>
      <c r="F81" s="42">
        <f>CuidadoPersonal[[#This Row],[REAL]]-CuidadoPersonal[[#This Row],[PLANEADO]]</f>
        <v>0</v>
      </c>
      <c r="G81" s="17"/>
      <c r="H81" s="26"/>
      <c r="I81" s="26"/>
      <c r="J81" s="26"/>
      <c r="K81" s="26"/>
    </row>
    <row r="82" spans="2:11" ht="15.75" customHeight="1" x14ac:dyDescent="0.3">
      <c r="B82" s="2"/>
      <c r="C82" s="16" t="s">
        <v>18</v>
      </c>
      <c r="D82" s="41"/>
      <c r="E82" s="41"/>
      <c r="F82" s="42">
        <f>CuidadoPersonal[[#This Row],[REAL]]-CuidadoPersonal[[#This Row],[PLANEADO]]</f>
        <v>0</v>
      </c>
      <c r="G82" s="2"/>
      <c r="H82" s="73"/>
      <c r="I82" s="73"/>
      <c r="J82" s="73"/>
      <c r="K82" s="73"/>
    </row>
    <row r="83" spans="2:11" ht="15.75" customHeight="1" x14ac:dyDescent="0.3">
      <c r="B83" s="2"/>
      <c r="C83" s="18" t="s">
        <v>20</v>
      </c>
      <c r="D83" s="38">
        <f>SUBTOTAL(109,CuidadoPersonal[PLANEADO])</f>
        <v>0</v>
      </c>
      <c r="E83" s="38">
        <f>SUBTOTAL(109,CuidadoPersonal[REAL])</f>
        <v>0</v>
      </c>
      <c r="F83" s="40">
        <f>SUBTOTAL(109,CuidadoPersonal[DIFERENCIA])</f>
        <v>0</v>
      </c>
      <c r="G83" s="2"/>
    </row>
    <row r="84" spans="2:11" ht="15.75" customHeight="1" x14ac:dyDescent="0.3">
      <c r="B84" s="2"/>
      <c r="G84" s="2"/>
    </row>
    <row r="85" spans="2:11" ht="15.75" customHeight="1" x14ac:dyDescent="0.3">
      <c r="B85" s="2"/>
      <c r="G85" s="2"/>
    </row>
    <row r="86" spans="2:11" ht="15.75" customHeight="1" x14ac:dyDescent="0.3">
      <c r="B86" s="2"/>
      <c r="G86" s="2"/>
    </row>
    <row r="87" spans="2:11" ht="15.75" customHeight="1" x14ac:dyDescent="0.3"/>
  </sheetData>
  <mergeCells count="22">
    <mergeCell ref="C1:K1"/>
    <mergeCell ref="R43:R44"/>
    <mergeCell ref="O45:Q46"/>
    <mergeCell ref="R45:R46"/>
    <mergeCell ref="O43:Q44"/>
    <mergeCell ref="X47:X48"/>
    <mergeCell ref="C48:F48"/>
    <mergeCell ref="U49:W50"/>
    <mergeCell ref="X49:X50"/>
    <mergeCell ref="P50:P52"/>
    <mergeCell ref="Q50:R50"/>
    <mergeCell ref="Q51:R51"/>
    <mergeCell ref="U51:W52"/>
    <mergeCell ref="X51:X52"/>
    <mergeCell ref="Q52:R52"/>
    <mergeCell ref="U47:W48"/>
    <mergeCell ref="O47:Q48"/>
    <mergeCell ref="R47:R48"/>
    <mergeCell ref="C58:F58"/>
    <mergeCell ref="H82:K82"/>
    <mergeCell ref="G4:J4"/>
    <mergeCell ref="C4:E4"/>
  </mergeCells>
  <pageMargins left="0.5" right="0.5" top="0.5" bottom="0.5" header="0.5" footer="0.5"/>
  <pageSetup orientation="landscape" horizontalDpi="4294967292" r:id="rId1"/>
  <headerFooter alignWithMargins="0"/>
  <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07476FB4-997A-4AED-8650-23E9B71E8974}">
            <x14:iconSet iconSet="3Triangles" custom="1">
              <x14:cfvo type="percent">
                <xm:f>0</xm:f>
              </x14:cfvo>
              <x14:cfvo type="num">
                <xm:f>-20</xm:f>
              </x14:cfvo>
              <x14:cfvo type="num" gte="0">
                <xm:f>0</xm:f>
              </x14:cfvo>
              <x14:cfIcon iconSet="3TrafficLights2" iconId="2"/>
              <x14:cfIcon iconSet="3TrafficLights2" iconId="1"/>
              <x14:cfIcon iconSet="3TrafficLights2" iconId="0"/>
            </x14:iconSet>
          </x14:cfRule>
          <xm:sqref>F76:F83 F67:F72 F60:F63 K60:K64 K53:K56 K46:K50 K37:K43 F37:F47 F50:F57 K67:K81</xm:sqref>
        </x14:conditionalFormatting>
        <x14:conditionalFormatting xmlns:xm="http://schemas.microsoft.com/office/excel/2006/main">
          <x14:cfRule type="iconSet" priority="33" id="{EBE32892-D4DC-4D40-8587-12A3B4AF5F23}">
            <x14:iconSet iconSet="3Triangles" custom="1">
              <x14:cfvo type="percent">
                <xm:f>0</xm:f>
              </x14:cfvo>
              <x14:cfvo type="num">
                <xm:f>-20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F18:F25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- AYUDA -</vt:lpstr>
      <vt:lpstr>Presupuesto Personal</vt:lpstr>
      <vt:lpstr>'Presupuesto Personal'!Área_de_impresión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joel bachmann</cp:lastModifiedBy>
  <dcterms:created xsi:type="dcterms:W3CDTF">2018-12-06T14:27:06Z</dcterms:created>
  <dcterms:modified xsi:type="dcterms:W3CDTF">2026-02-23T14:48:55Z</dcterms:modified>
</cp:coreProperties>
</file>